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ettlement" sheetId="2" state="visible" r:id="rId4"/>
    <sheet name="Bank match" sheetId="3" state="visible" r:id="rId5"/>
    <sheet name="Journal entry" sheetId="4" state="visible" r:id="rId6"/>
    <sheet name="Month-end close" sheetId="5" state="visible" r:id="rId7"/>
    <sheet name="Reference" sheetId="6" state="visible" r:id="rId8"/>
  </sheets>
  <definedNames>
    <definedName function="false" hidden="false" localSheetId="2" name="_xlnm.Print_Area" vbProcedure="false">'Bank match'!$A$1:$H$26</definedName>
    <definedName function="false" hidden="false" localSheetId="3" name="_xlnm.Print_Area" vbProcedure="false">'Journal entry'!$A$1:$H$29</definedName>
    <definedName function="false" hidden="false" localSheetId="4" name="_xlnm.Print_Area" vbProcedure="false">'Month-end close'!$A$1:$H$21</definedName>
    <definedName function="false" hidden="false" localSheetId="5" name="_xlnm.Print_Area" vbProcedure="false">Reference!$A$1:$F$38</definedName>
    <definedName function="false" hidden="false" localSheetId="1" name="_xlnm.Print_Area" vbProcedure="false">Settlement!$A$1:$G$72</definedName>
    <definedName function="false" hidden="false" localSheetId="0" name="_xlnm.Print_Area" vbProcedure="false">'Start here'!$A$1:$G$27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<sst xmlns="http://schemas.openxmlformats.org/spreadsheetml/2006/main" count="330" uniqueCount="253">
  <si>
    <t xml:space="preserve">TidyPayouts</t>
  </si>
  <si>
    <t xml:space="preserve">FREE SELLER SPREADSHEET</t>
  </si>
  <si>
    <t xml:space="preserve">Marketplace Payout Reconciliation</t>
  </si>
  <si>
    <t xml:space="preserve">Rebuild a settlement from its lines, match the bank deposit, turn it into a balanced journal entry, and close the month with a checklist.</t>
  </si>
  <si>
    <t xml:space="preserve">Version 1.0  ·  Updated October 2026  ·  tidypayouts.com/spreadsheets</t>
  </si>
  <si>
    <t xml:space="preserve">HOW TO USE IT</t>
  </si>
  <si>
    <t xml:space="preserve">1  Pick one settlement</t>
  </si>
  <si>
    <t xml:space="preserve">Enter the marketplace, period and currency. Copy every line from the settlement report, keeping the sign Amazon uses: sales positive, fees and refunds negative.</t>
  </si>
  <si>
    <t xml:space="preserve">2  Check the expected deposit</t>
  </si>
  <si>
    <t xml:space="preserve">The workbook adds the lines and compares the result with the bank deposit. Sales tax is kept as a memo because Amazon collects and remits it; it should not be in your revenue.</t>
  </si>
  <si>
    <t xml:space="preserve">3  Match the bank</t>
  </si>
  <si>
    <t xml:space="preserve">Enter the actual deposit date and amount on Bank match. A difference inside one cent is a match; anything larger needs an explanation.</t>
  </si>
  <si>
    <t xml:space="preserve">4  Post the journal</t>
  </si>
  <si>
    <t xml:space="preserve">Journal entry builds a balanced entry from the settlement: cash, fees, refunds, reserve, sales, reimbursements and other income. Copy the lines into QuickBooks or Xero.</t>
  </si>
  <si>
    <t xml:space="preserve">5  Close the month</t>
  </si>
  <si>
    <t xml:space="preserve">Month-end close is the checklist: download, match, reconcile reserves, record fees, post, archive, lock. Mark each step as you go.</t>
  </si>
  <si>
    <t xml:space="preserve">6  Keep the evidence</t>
  </si>
  <si>
    <t xml:space="preserve">Save the settlement report, bank statement line and journal reference together. A future you — or an auditor — will be grateful.</t>
  </si>
  <si>
    <t xml:space="preserve">WHAT'S INSIDE</t>
  </si>
  <si>
    <t xml:space="preserve">Settlement</t>
  </si>
  <si>
    <t xml:space="preserve">The line-by-line rebuild: sales, refunds, fees, reserves, reimbursements and the expected deposit.</t>
  </si>
  <si>
    <t xml:space="preserve">Bank match</t>
  </si>
  <si>
    <t xml:space="preserve">Twelve payout slots with a one-cent tolerance and a short/over status.</t>
  </si>
  <si>
    <t xml:space="preserve">Journal entry</t>
  </si>
  <si>
    <t xml:space="preserve">A balanced entry with suggested accounts and a debit/credit check.</t>
  </si>
  <si>
    <t xml:space="preserve">Month-end close</t>
  </si>
  <si>
    <t xml:space="preserve">A 12-step checklist with status, owner and due date.</t>
  </si>
  <si>
    <t xml:space="preserve">Reference</t>
  </si>
  <si>
    <t xml:space="preserve">Settlement anatomy, common reconciling items and the journal logic.</t>
  </si>
  <si>
    <t xml:space="preserve">THE TWO RULES</t>
  </si>
  <si>
    <t xml:space="preserve">•  Never book the bank deposit as revenue. The deposit is net of fees, refunds and reserves; revenue is the gross sale, and every deduction has its own account.</t>
  </si>
  <si>
    <t xml:space="preserve">•  Never force a difference through a suspense account without writing down why. A recurring one-cent rounding difference is fine; a recurring $68 is a missing line.</t>
  </si>
  <si>
    <t xml:space="preserve">IMPORTANT</t>
  </si>
  <si>
    <t xml:space="preserve">This workbook is an accounting aid, not tax or legal advice. Account names and treatments vary by business and jurisdiction; confirm the mapping with your accountant.</t>
  </si>
  <si>
    <t xml:space="preserve">Settlement detail</t>
  </si>
  <si>
    <t xml:space="preserve">Copy the lines from one settlement report. Negatives are fees and refunds. The sales-tax line is a memo and is excluded from the deposit calculation.</t>
  </si>
  <si>
    <t xml:space="preserve">Marketplace</t>
  </si>
  <si>
    <t xml:space="preserve">Amazon</t>
  </si>
  <si>
    <t xml:space="preserve">Period start</t>
  </si>
  <si>
    <t xml:space="preserve">Period end</t>
  </si>
  <si>
    <t xml:space="preserve">Currency</t>
  </si>
  <si>
    <t xml:space="preserve">USD</t>
  </si>
  <si>
    <t xml:space="preserve">SETTLEMENT LINES</t>
  </si>
  <si>
    <t xml:space="preserve">Line</t>
  </si>
  <si>
    <t xml:space="preserve">Amount</t>
  </si>
  <si>
    <t xml:space="preserve">What it is</t>
  </si>
  <si>
    <t xml:space="preserve">Product sales</t>
  </si>
  <si>
    <t xml:space="preserve">  Gross product revenue before refunds.</t>
  </si>
  <si>
    <t xml:space="preserve">Shipping income</t>
  </si>
  <si>
    <t xml:space="preserve">  Shipping charged to customers.</t>
  </si>
  <si>
    <t xml:space="preserve">Gift wrap income</t>
  </si>
  <si>
    <t xml:space="preserve">  Usually zero for most sellers.</t>
  </si>
  <si>
    <t xml:space="preserve">Promotional rebates</t>
  </si>
  <si>
    <t xml:space="preserve">  Coupons, Lightning Deals and seller-funded discounts.</t>
  </si>
  <si>
    <t xml:space="preserve">Refunds</t>
  </si>
  <si>
    <t xml:space="preserve">  Customer refunds, entered as a negative.</t>
  </si>
  <si>
    <t xml:space="preserve">A-to-z claims / chargebacks</t>
  </si>
  <si>
    <t xml:space="preserve">  Enter as a negative.</t>
  </si>
  <si>
    <t xml:space="preserve">Referral fees</t>
  </si>
  <si>
    <t xml:space="preserve">  Amazon's category commission.</t>
  </si>
  <si>
    <t xml:space="preserve">FBA fulfillment fees</t>
  </si>
  <si>
    <t xml:space="preserve">  Pick, pack and ship.</t>
  </si>
  <si>
    <t xml:space="preserve">Storage fees</t>
  </si>
  <si>
    <t xml:space="preserve">  Monthly and aged inventory storage.</t>
  </si>
  <si>
    <t xml:space="preserve">Advertising</t>
  </si>
  <si>
    <t xml:space="preserve">  Sponsored Products, Brands and Display.</t>
  </si>
  <si>
    <t xml:space="preserve">Selling plan subscription</t>
  </si>
  <si>
    <t xml:space="preserve">  Professional plan monthly fee.</t>
  </si>
  <si>
    <t xml:space="preserve">Inbound placement fees</t>
  </si>
  <si>
    <t xml:space="preserve">  Placement service fee for the shipment.</t>
  </si>
  <si>
    <t xml:space="preserve">Other Amazon fees</t>
  </si>
  <si>
    <t xml:space="preserve">  Returns processing, labels, removals, etc.</t>
  </si>
  <si>
    <t xml:space="preserve">Reserve held</t>
  </si>
  <si>
    <t xml:space="preserve">  Negative when Amazon holds cash back.</t>
  </si>
  <si>
    <t xml:space="preserve">Reserve released</t>
  </si>
  <si>
    <t xml:space="preserve">  Positive when a prior reserve is released.</t>
  </si>
  <si>
    <t xml:space="preserve">Reimbursements</t>
  </si>
  <si>
    <t xml:space="preserve">  Lost/damaged inventory or fee corrections.</t>
  </si>
  <si>
    <t xml:space="preserve">Other adjustments</t>
  </si>
  <si>
    <t xml:space="preserve">  Prior-period corrections, currency, etc.</t>
  </si>
  <si>
    <t xml:space="preserve">Sales tax collected (memo)</t>
  </si>
  <si>
    <t xml:space="preserve">  Excluded from the deposit: Amazon collects and remits it.</t>
  </si>
  <si>
    <t xml:space="preserve">THE RESULT</t>
  </si>
  <si>
    <t xml:space="preserve">Gross sales</t>
  </si>
  <si>
    <t xml:space="preserve">Net sales after refunds and promotions</t>
  </si>
  <si>
    <t xml:space="preserve">Total fees</t>
  </si>
  <si>
    <t xml:space="preserve">Expected bank deposit</t>
  </si>
  <si>
    <t xml:space="preserve">Sales tax collected (memo, excluded)</t>
  </si>
  <si>
    <t xml:space="preserve">FEE BREAKDOWN</t>
  </si>
  <si>
    <t xml:space="preserve">Fee line</t>
  </si>
  <si>
    <t xml:space="preserve">% of gross sales</t>
  </si>
  <si>
    <t xml:space="preserve">FBA fulfillment</t>
  </si>
  <si>
    <t xml:space="preserve">Storage</t>
  </si>
  <si>
    <t xml:space="preserve">Subscription</t>
  </si>
  <si>
    <t xml:space="preserve">Inbound placement</t>
  </si>
  <si>
    <t xml:space="preserve">Other fees</t>
  </si>
  <si>
    <t xml:space="preserve">The settlement report is the source of truth. If the expected deposit differs from the bank, do not change the lines to force a match — find the missing item on Bank match.</t>
  </si>
  <si>
    <t xml:space="preserve">Component</t>
  </si>
  <si>
    <t xml:space="preserve">Refunds &amp; promos</t>
  </si>
  <si>
    <t xml:space="preserve">Amazon fees</t>
  </si>
  <si>
    <t xml:space="preserve">Reserve movement</t>
  </si>
  <si>
    <t xml:space="preserve">Expected deposit</t>
  </si>
  <si>
    <t xml:space="preserve">Match the bank deposit</t>
  </si>
  <si>
    <t xml:space="preserve">One row per payout. A difference inside one cent is a match; anything larger is short, over or an item you have not explained yet.</t>
  </si>
  <si>
    <t xml:space="preserve">Payout</t>
  </si>
  <si>
    <t xml:space="preserve">Deposit date</t>
  </si>
  <si>
    <t xml:space="preserve">Bank amount</t>
  </si>
  <si>
    <t xml:space="preserve">Difference</t>
  </si>
  <si>
    <t xml:space="preserve">Status</t>
  </si>
  <si>
    <t xml:space="preserve">Notes</t>
  </si>
  <si>
    <t xml:space="preserve">AMZ-2026-09-30</t>
  </si>
  <si>
    <t xml:space="preserve">Example — matches the Settlement example.</t>
  </si>
  <si>
    <t xml:space="preserve">AMZ-2026-09-15</t>
  </si>
  <si>
    <t xml:space="preserve">Example — a $68.40 shortfall. Find the missing line; do not plug it.</t>
  </si>
  <si>
    <t xml:space="preserve">SUMMARY</t>
  </si>
  <si>
    <t xml:space="preserve">Total bank deposits</t>
  </si>
  <si>
    <t xml:space="preserve">Total expected</t>
  </si>
  <si>
    <t xml:space="preserve">Matched payouts</t>
  </si>
  <si>
    <t xml:space="preserve">Unmatched payouts</t>
  </si>
  <si>
    <t xml:space="preserve">A difference is not automatically an error: a reserve release, a chargeback or a timing cut-off can explain it. Write the explanation in Notes before you move on.</t>
  </si>
  <si>
    <t xml:space="preserve">The journal entry</t>
  </si>
  <si>
    <t xml:space="preserve">Built from the Settlement sheet. Copy the lines into QuickBooks Online, Xero or your ledger, then check that debits equal credits.</t>
  </si>
  <si>
    <t xml:space="preserve">Account</t>
  </si>
  <si>
    <t xml:space="preserve">Debit</t>
  </si>
  <si>
    <t xml:space="preserve">Credit</t>
  </si>
  <si>
    <t xml:space="preserve">Memo</t>
  </si>
  <si>
    <t xml:space="preserve">Cash / bank</t>
  </si>
  <si>
    <t xml:space="preserve">Cash at bank</t>
  </si>
  <si>
    <t xml:space="preserve">Net settlement deposit</t>
  </si>
  <si>
    <t xml:space="preserve">Marketplace fees expense</t>
  </si>
  <si>
    <t xml:space="preserve">Referral, fulfillment, storage, ads, subscription, placement, other</t>
  </si>
  <si>
    <t xml:space="preserve">Promotions</t>
  </si>
  <si>
    <t xml:space="preserve">Sales discounts &amp; promotions</t>
  </si>
  <si>
    <t xml:space="preserve">Coupons, deals and seller-funded discounts</t>
  </si>
  <si>
    <t xml:space="preserve">Refunds &amp; chargebacks</t>
  </si>
  <si>
    <t xml:space="preserve">Customer refunds and A-to-z claims</t>
  </si>
  <si>
    <t xml:space="preserve">Reserve</t>
  </si>
  <si>
    <t xml:space="preserve">Marketplace reserve asset</t>
  </si>
  <si>
    <t xml:space="preserve">Cash held back or released</t>
  </si>
  <si>
    <t xml:space="preserve">Other expense</t>
  </si>
  <si>
    <t xml:space="preserve">Other marketplace expense</t>
  </si>
  <si>
    <t xml:space="preserve">Only if the adjustment is a cost</t>
  </si>
  <si>
    <t xml:space="preserve">Sales</t>
  </si>
  <si>
    <t xml:space="preserve">Marketplace sales revenue</t>
  </si>
  <si>
    <t xml:space="preserve">Gross product, shipping and gift-wrap sales</t>
  </si>
  <si>
    <t xml:space="preserve">Reimbursement income</t>
  </si>
  <si>
    <t xml:space="preserve">Lost/damaged inventory or fee corrections</t>
  </si>
  <si>
    <t xml:space="preserve">Other income</t>
  </si>
  <si>
    <t xml:space="preserve">Only if the adjustment is income</t>
  </si>
  <si>
    <t xml:space="preserve">Sales tax (memo)</t>
  </si>
  <si>
    <t xml:space="preserve">Sales tax payable (memo)</t>
  </si>
  <si>
    <t xml:space="preserve">Amazon collects and remits; excluded from the entry</t>
  </si>
  <si>
    <t xml:space="preserve">Total</t>
  </si>
  <si>
    <t xml:space="preserve">Debits must equal credits</t>
  </si>
  <si>
    <t xml:space="preserve">QUICKBOOKS ONLINE MAPPING</t>
  </si>
  <si>
    <t xml:space="preserve">Suggested account</t>
  </si>
  <si>
    <t xml:space="preserve">Type</t>
  </si>
  <si>
    <t xml:space="preserve">Why</t>
  </si>
  <si>
    <t xml:space="preserve">Checking or clearing account</t>
  </si>
  <si>
    <t xml:space="preserve">Bank</t>
  </si>
  <si>
    <t xml:space="preserve">The deposit that hit the bank.</t>
  </si>
  <si>
    <t xml:space="preserve">Marketplace fees</t>
  </si>
  <si>
    <t xml:space="preserve">Expense</t>
  </si>
  <si>
    <t xml:space="preserve">All Amazon fees except ads if you track ads separately.</t>
  </si>
  <si>
    <t xml:space="preserve">Sales discounts</t>
  </si>
  <si>
    <t xml:space="preserve">Contra-revenue; keeps gross sales honest.</t>
  </si>
  <si>
    <t xml:space="preserve">Refunds &amp; returns</t>
  </si>
  <si>
    <t xml:space="preserve">Contra-revenue.</t>
  </si>
  <si>
    <t xml:space="preserve">Marketplace reserve</t>
  </si>
  <si>
    <t xml:space="preserve">Other current asset</t>
  </si>
  <si>
    <t xml:space="preserve">Cash held by Amazon is still your asset.</t>
  </si>
  <si>
    <t xml:space="preserve">Marketplace sales</t>
  </si>
  <si>
    <t xml:space="preserve">Income</t>
  </si>
  <si>
    <t xml:space="preserve">Gross sales, not the net deposit.</t>
  </si>
  <si>
    <t xml:space="preserve">Recovery of a loss, not new sales.</t>
  </si>
  <si>
    <t xml:space="preserve">Account names are suggestions. Use the accounts your accountant has set up, and keep the same mapping every month so reports stay comparable.</t>
  </si>
  <si>
    <t xml:space="preserve">A short, repeatable checklist. Mark each step Done, In progress or N/A; the completion bar updates automatically.</t>
  </si>
  <si>
    <t xml:space="preserve">Step</t>
  </si>
  <si>
    <t xml:space="preserve">Owner</t>
  </si>
  <si>
    <t xml:space="preserve">Due date</t>
  </si>
  <si>
    <t xml:space="preserve">Download every settlement for the period</t>
  </si>
  <si>
    <t xml:space="preserve">Done</t>
  </si>
  <si>
    <t xml:space="preserve">You</t>
  </si>
  <si>
    <t xml:space="preserve">Day 1</t>
  </si>
  <si>
    <t xml:space="preserve">Amazon, eBay, Etsy, Walmart, Shopify — one folder per period.</t>
  </si>
  <si>
    <t xml:space="preserve">Match each bank deposit</t>
  </si>
  <si>
    <t xml:space="preserve">Bank match: one-cent tolerance; explain every difference.</t>
  </si>
  <si>
    <t xml:space="preserve">Reconcile reserve holds and releases</t>
  </si>
  <si>
    <t xml:space="preserve">In progress</t>
  </si>
  <si>
    <t xml:space="preserve">Day 2</t>
  </si>
  <si>
    <t xml:space="preserve">A reserve is an asset, not an expense.</t>
  </si>
  <si>
    <t xml:space="preserve">Record referral and fulfillment fees</t>
  </si>
  <si>
    <t xml:space="preserve">Not started</t>
  </si>
  <si>
    <t xml:space="preserve">Use the settlement total, then spot-check the fee breakdown.</t>
  </si>
  <si>
    <t xml:space="preserve">Record refunds and chargebacks</t>
  </si>
  <si>
    <t xml:space="preserve">Do not net them against sales without a contra-revenue account.</t>
  </si>
  <si>
    <t xml:space="preserve">Record reimbursements</t>
  </si>
  <si>
    <t xml:space="preserve">Cash or inventory replacement — the treatment differs.</t>
  </si>
  <si>
    <t xml:space="preserve">Record advertising</t>
  </si>
  <si>
    <t xml:space="preserve">Day 3</t>
  </si>
  <si>
    <t xml:space="preserve">If ads are on a separate invoice, reconcile the two.</t>
  </si>
  <si>
    <t xml:space="preserve">Review sales tax and marketplace facilitator</t>
  </si>
  <si>
    <t xml:space="preserve">Tax collected by Amazon is a memo, not revenue.</t>
  </si>
  <si>
    <t xml:space="preserve">Post the journal entry</t>
  </si>
  <si>
    <t xml:space="preserve">Debits must equal credits; attach the settlement reference.</t>
  </si>
  <si>
    <t xml:space="preserve">Reconcile the clearing account</t>
  </si>
  <si>
    <t xml:space="preserve">Day 4</t>
  </si>
  <si>
    <t xml:space="preserve">The clearing balance should return to zero each period.</t>
  </si>
  <si>
    <t xml:space="preserve">Archive reports and evidence</t>
  </si>
  <si>
    <t xml:space="preserve">Settlement, bank line, journal and notes in one folder.</t>
  </si>
  <si>
    <t xml:space="preserve">Lock the period</t>
  </si>
  <si>
    <t xml:space="preserve">Day 5</t>
  </si>
  <si>
    <t xml:space="preserve">No more edits without a documented correction.</t>
  </si>
  <si>
    <t xml:space="preserve">Completion</t>
  </si>
  <si>
    <t xml:space="preserve">A close is done when the next person could pick up the file and understand it. The checklist is the minimum, not the whole job.</t>
  </si>
  <si>
    <t xml:space="preserve">Settlement anatomy and sources</t>
  </si>
  <si>
    <t xml:space="preserve">What the lines mean, why the bank deposit is not revenue, and the common differences that explain a mismatch.</t>
  </si>
  <si>
    <t xml:space="preserve">THE SETTLEMENT, LINE BY LINE</t>
  </si>
  <si>
    <t xml:space="preserve">What it means</t>
  </si>
  <si>
    <t xml:space="preserve">Gross item revenue. This is the starting point for revenue, not the deposit.</t>
  </si>
  <si>
    <t xml:space="preserve">Shipping and gift wrap</t>
  </si>
  <si>
    <t xml:space="preserve">Income charged to the customer; usually taxable and part of gross sales.</t>
  </si>
  <si>
    <t xml:space="preserve">Seller-funded discounts. They reduce net revenue.</t>
  </si>
  <si>
    <t xml:space="preserve">Refunds and chargebacks</t>
  </si>
  <si>
    <t xml:space="preserve">Money returned to customers or claimed back by Amazon.</t>
  </si>
  <si>
    <t xml:space="preserve">Referral fee</t>
  </si>
  <si>
    <t xml:space="preserve">Category commission on the total sale price.</t>
  </si>
  <si>
    <t xml:space="preserve">FBA fulfillment fee</t>
  </si>
  <si>
    <t xml:space="preserve">Pick, pack and ship, based on size tier and weight.</t>
  </si>
  <si>
    <t xml:space="preserve">Storage and placement</t>
  </si>
  <si>
    <t xml:space="preserve">Monthly/aged storage and the inbound placement service fee.</t>
  </si>
  <si>
    <t xml:space="preserve">Sponsored Products, Brands and Display spend.</t>
  </si>
  <si>
    <t xml:space="preserve">Reserve held/released</t>
  </si>
  <si>
    <t xml:space="preserve">Cash Amazon holds back or returns. A reserve is an asset, not a fee.</t>
  </si>
  <si>
    <t xml:space="preserve">Recovery for lost, damaged or overcharged inventory.</t>
  </si>
  <si>
    <t xml:space="preserve">Sales tax</t>
  </si>
  <si>
    <t xml:space="preserve">Collected and remitted by the marketplace. A memo, not your revenue.</t>
  </si>
  <si>
    <t xml:space="preserve">COMMON RECONCILING ITEMS</t>
  </si>
  <si>
    <t xml:space="preserve">•  Reserve hold or release: the settlement shows cash moving, but the P&amp;L should not treat it as a fee or income.</t>
  </si>
  <si>
    <t xml:space="preserve">•  Timing: a refund issued on the last day of the period can settle in the next one.</t>
  </si>
  <si>
    <t xml:space="preserve">•  Advertising on a separate invoice: the settlement may deduct a different amount than the invoice.</t>
  </si>
  <si>
    <t xml:space="preserve">•  Reimbursements: cash and inventory replacements have different accounting; record which one you received.</t>
  </si>
  <si>
    <t xml:space="preserve">•  Currency: a non-USD settlement can differ because of the exchange rate on the payment date.</t>
  </si>
  <si>
    <t xml:space="preserve">•  Prior-period corrections: book them to the period they relate to, or explain them in the current period.</t>
  </si>
  <si>
    <t xml:space="preserve">WHY THE DEPOSIT IS NOT REVENUE</t>
  </si>
  <si>
    <t xml:space="preserve">•  Revenue is the gross sale. The deposit is what is left after fees, refunds, reserves and adjustments. Booking the deposit as revenue understates both revenue and expenses and makes the P&amp;L useless for pricing.</t>
  </si>
  <si>
    <t xml:space="preserve">•  Book gross sales to income, each fee to its own expense or contra-revenue account, and the net cash to the bank. The clearing account should return to zero after each settlement.</t>
  </si>
  <si>
    <t xml:space="preserve">SOURCES</t>
  </si>
  <si>
    <t xml:space="preserve">TidyPayouts — Amazon settlement vs sales</t>
  </si>
  <si>
    <t xml:space="preserve">TidyPayouts — payout reconciliation checklist</t>
  </si>
  <si>
    <t xml:space="preserve">TidyPayouts — marketplace payout journal entry</t>
  </si>
  <si>
    <t xml:space="preserve">Amazon Seller Central Help — settlement reports</t>
  </si>
  <si>
    <t xml:space="preserve">This workbook is an accounting aid, not tax or legal advice. Account names and treatments vary; confirm the mapping with your accountant.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</si>
</sst>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\$#,##0.00;[RED]&quot;-$&quot;#,##0.00"/>
    <numFmt numFmtId="167" formatCode="0.0%;[RED]\-0.0%"/>
    <numFmt numFmtId="168" formatCode="\$#,##0;[RED]&quot;-$&quot;#,##0"/>
    <numFmt numFmtId="169" formatCode="#,##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b val="true"/>
      <sz val="9"/>
      <color rgb="FFD8D8D8"/>
      <name val="Calibri"/>
      <family val="0"/>
      <charset val="1"/>
    </font>
    <font>
      <b val="true"/>
      <sz val="22"/>
      <color rgb="FF202123"/>
      <name val="Calibri"/>
      <family val="0"/>
      <charset val="1"/>
    </font>
    <font>
      <sz val="11"/>
      <color rgb="FF6E6E73"/>
      <name val="Calibri"/>
      <family val="0"/>
      <charset val="1"/>
    </font>
    <font>
      <sz val="9"/>
      <color rgb="FF6E6E73"/>
      <name val="Calibri"/>
      <family val="0"/>
      <charset val="1"/>
    </font>
    <font>
      <b val="true"/>
      <sz val="11"/>
      <color rgb="FF202123"/>
      <name val="Calibri"/>
      <family val="0"/>
      <charset val="1"/>
    </font>
    <font>
      <b val="true"/>
      <sz val="10"/>
      <color rgb="FF202123"/>
      <name val="Calibri"/>
      <family val="0"/>
      <charset val="1"/>
    </font>
    <font>
      <sz val="10"/>
      <color rgb="FF6E6E73"/>
      <name val="Calibri"/>
      <family val="0"/>
      <charset val="1"/>
    </font>
    <font>
      <i val="true"/>
      <sz val="9"/>
      <color rgb="FF6E6E73"/>
      <name val="Calibri"/>
      <family val="0"/>
      <charset val="1"/>
    </font>
    <font>
      <sz val="10"/>
      <color rgb="FF202123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1"/>
      <color rgb="FF187450"/>
      <name val="Calibri"/>
      <family val="0"/>
      <charset val="1"/>
    </font>
    <font>
      <b val="true"/>
      <sz val="10"/>
      <color rgb="FF187450"/>
      <name val="Calibri"/>
      <family val="0"/>
      <charset val="1"/>
    </font>
    <font>
      <sz val="9"/>
      <color rgb="FF202123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2"/>
      <color rgb="FF187450"/>
      <name val="Calibri"/>
      <family val="0"/>
      <charset val="1"/>
    </font>
    <font>
      <u val="single"/>
      <sz val="10"/>
      <color rgb="FF187450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02123"/>
        <bgColor rgb="FF333300"/>
      </patternFill>
    </fill>
    <fill>
      <patternFill patternType="solid">
        <fgColor rgb="FFF7F7F8"/>
        <bgColor rgb="FFFFF9E6"/>
      </patternFill>
    </fill>
    <fill>
      <patternFill patternType="solid">
        <fgColor rgb="FFFFF9E6"/>
        <bgColor rgb="FFFFF4E0"/>
      </patternFill>
    </fill>
    <fill>
      <patternFill patternType="solid">
        <fgColor rgb="FFEAF4EF"/>
        <bgColor rgb="FFE8F3E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 diagonalUp="false" diagonalDown="false">
      <left/>
      <right/>
      <top/>
      <bottom style="thin">
        <color rgb="FFE5E5E5"/>
      </bottom>
      <diagonal/>
    </border>
    <border diagonalUp="false" diagonalDown="false">
      <left/>
      <right/>
      <top/>
      <bottom style="hair">
        <color rgb="FFE5E5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3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3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6" fontId="1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5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3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true" applyAlignment="true" applyProtection="false">
      <alignment horizontal="left" vertical="bottom" textRotation="0" wrapText="false" indent="1" shrinkToFit="false"/>
      <protection locked="true" hidden="false"/>
    </xf>
    <xf numFmtId="166" fontId="16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3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3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20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Calibri"/>
        <charset val="1"/>
        <family val="0"/>
        <color rgb="FF187450"/>
      </font>
      <fill>
        <patternFill>
          <bgColor rgb="FFE8F3EC"/>
        </patternFill>
      </fill>
    </dxf>
    <dxf>
      <font>
        <name val="Calibri"/>
        <charset val="1"/>
        <family val="0"/>
        <color rgb="FF8A5A00"/>
      </font>
      <fill>
        <patternFill>
          <bgColor rgb="FFFFF4E0"/>
        </patternFill>
      </fill>
    </dxf>
    <dxf>
      <font>
        <name val="Calibri"/>
        <charset val="1"/>
        <family val="0"/>
        <color rgb="FFB91C1C"/>
      </font>
      <fill>
        <patternFill>
          <bgColor rgb="FFFBEAE8"/>
        </patternFill>
      </fill>
    </dxf>
    <dxf>
      <font>
        <name val="Calibri"/>
        <charset val="1"/>
        <family val="0"/>
        <color rgb="FFB91C1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187450"/>
      <rgbColor rgb="FFD9D9D9"/>
      <rgbColor rgb="FF878787"/>
      <rgbColor rgb="FF9999FF"/>
      <rgbColor rgb="FF993366"/>
      <rgbColor rgb="FFFFF9E6"/>
      <rgbColor rgb="FFE8F3EC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4EF"/>
      <rgbColor rgb="FFE5E5E5"/>
      <rgbColor rgb="FFFFF4E0"/>
      <rgbColor rgb="FFF7F7F8"/>
      <rgbColor rgb="FFFF99CC"/>
      <rgbColor rgb="FFCC99FF"/>
      <rgbColor rgb="FFFBEAE8"/>
      <rgbColor rgb="FF4F81BD"/>
      <rgbColor rgb="FF33CCCC"/>
      <rgbColor rgb="FF99CC00"/>
      <rgbColor rgb="FFFFCC00"/>
      <rgbColor rgb="FFFF9900"/>
      <rgbColor rgb="FFFF6600"/>
      <rgbColor rgb="FF6E6E73"/>
      <rgbColor rgb="FF969696"/>
      <rgbColor rgb="FF003366"/>
      <rgbColor rgb="FF339966"/>
      <rgbColor rgb="FF003300"/>
      <rgbColor rgb="FF333300"/>
      <rgbColor rgb="FFB91C1C"/>
      <rgbColor rgb="FF993366"/>
      <rgbColor rgb="FF333399"/>
      <rgbColor rgb="FF2021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Where the settlement went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Settlement!K51</c:f>
              <c:strCache>
                <c:ptCount val="1"/>
                <c:pt idx="0">
                  <c:v>Amount</c:v>
                </c:pt>
              </c:strCache>
            </c:strRef>
          </c:tx>
          <c:spPr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Settlement!$J$52:$J$57</c:f>
              <c:strCache>
                <c:ptCount val="6"/>
                <c:pt idx="0">
                  <c:v>Gross sales</c:v>
                </c:pt>
                <c:pt idx="1">
                  <c:v>Refunds &amp; promos</c:v>
                </c:pt>
                <c:pt idx="2">
                  <c:v>Amazon fees</c:v>
                </c:pt>
                <c:pt idx="3">
                  <c:v>Reserve movement</c:v>
                </c:pt>
                <c:pt idx="4">
                  <c:v>Reimbursements</c:v>
                </c:pt>
                <c:pt idx="5">
                  <c:v>Expected deposit</c:v>
                </c:pt>
              </c:strCache>
            </c:strRef>
          </c:cat>
          <c:val>
            <c:numRef>
              <c:f>Settlement!$K$52:$K$57</c:f>
              <c:numCache>
                <c:formatCode>\$#,##0.00;[RED]"-$"#,##0.00</c:formatCode>
                <c:ptCount val="6"/>
                <c:pt idx="0">
                  <c:v>19060</c:v>
                </c:pt>
                <c:pt idx="1">
                  <c:v>-1440</c:v>
                </c:pt>
                <c:pt idx="2">
                  <c:v>-7824.99</c:v>
                </c:pt>
                <c:pt idx="3">
                  <c:v>-500</c:v>
                </c:pt>
                <c:pt idx="4">
                  <c:v>120</c:v>
                </c:pt>
                <c:pt idx="5">
                  <c:v>9415.01</c:v>
                </c:pt>
              </c:numCache>
            </c:numRef>
          </c:val>
        </c:ser>
        <c:gapWidth val="45"/>
        <c:overlap val="0"/>
        <c:axId val="76442114"/>
        <c:axId val="47482235"/>
      </c:barChart>
      <c:catAx>
        <c:axId val="7644211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7482235"/>
        <c:crosses val="autoZero"/>
        <c:auto val="1"/>
        <c:lblAlgn val="ctr"/>
        <c:lblOffset val="100"/>
        <c:noMultiLvlLbl val="0"/>
      </c:catAx>
      <c:valAx>
        <c:axId val="4748223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[RED]&quot;-$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6442114"/>
        <c:crosses val="autoZero"/>
        <c:crossBetween val="between"/>
      </c:valAx>
      <c:spPr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51</xdr:row>
      <xdr:rowOff>0</xdr:rowOff>
    </xdr:from>
    <xdr:to>
      <xdr:col>2</xdr:col>
      <xdr:colOff>999360</xdr:colOff>
      <xdr:row>66</xdr:row>
      <xdr:rowOff>22320</xdr:rowOff>
    </xdr:to>
    <xdr:graphicFrame>
      <xdr:nvGraphicFramePr>
        <xdr:cNvPr id="1" name="Chart 1"/>
        <xdr:cNvGraphicFramePr/>
      </xdr:nvGraphicFramePr>
      <xdr:xfrm>
        <a:off x="281880" y="12754080"/>
        <a:ext cx="39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tidypayouts.com/blog/amazon-deposit-vs-sales/" TargetMode="External"/><Relationship Id="rId2" Type="http://schemas.openxmlformats.org/officeDocument/2006/relationships/hyperlink" Target="https://tidypayouts.com/blog/unmatched-bank-deposits-guide/" TargetMode="External"/><Relationship Id="rId3" Type="http://schemas.openxmlformats.org/officeDocument/2006/relationships/hyperlink" Target="https://tidypayouts.com/tools/payout-journal-entry/" TargetMode="External"/><Relationship Id="rId4" Type="http://schemas.openxmlformats.org/officeDocument/2006/relationships/hyperlink" Target="https://sellercentral.amazon.com/help/hom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85"/>
    <col collapsed="false" customWidth="true" hidden="false" outlineLevel="0" max="4" min="4" style="0" width="3"/>
    <col collapsed="false" customWidth="true" hidden="false" outlineLevel="0" max="6" min="5" style="0" width="18"/>
    <col collapsed="false" customWidth="true" hidden="false" outlineLevel="0" max="7" min="7" style="0" width="3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  <c r="G1" s="2"/>
    </row>
    <row r="2" customFormat="false" ht="33.75" hidden="false" customHeight="true" outlineLevel="0" collapsed="false">
      <c r="A2" s="3" t="s">
        <v>2</v>
      </c>
      <c r="B2" s="3"/>
      <c r="C2" s="3"/>
      <c r="D2" s="3"/>
      <c r="E2" s="3"/>
      <c r="F2" s="3"/>
      <c r="G2" s="3"/>
    </row>
    <row r="3" customFormat="false" ht="30" hidden="false" customHeight="true" outlineLevel="0" collapsed="false">
      <c r="A3" s="4" t="s">
        <v>3</v>
      </c>
      <c r="B3" s="4"/>
      <c r="C3" s="4"/>
      <c r="D3" s="4"/>
      <c r="E3" s="4"/>
      <c r="F3" s="4"/>
      <c r="G3" s="4"/>
    </row>
    <row r="4" customFormat="false" ht="18" hidden="false" customHeight="true" outlineLevel="0" collapsed="false">
      <c r="A4" s="5" t="s">
        <v>4</v>
      </c>
      <c r="B4" s="5"/>
      <c r="C4" s="5"/>
      <c r="D4" s="5"/>
      <c r="E4" s="5"/>
      <c r="F4" s="5"/>
      <c r="G4" s="5"/>
    </row>
    <row r="6" customFormat="false" ht="24" hidden="false" customHeight="true" outlineLevel="0" collapsed="false">
      <c r="A6" s="6" t="s">
        <v>5</v>
      </c>
      <c r="B6" s="6"/>
      <c r="C6" s="6"/>
      <c r="D6" s="6"/>
      <c r="E6" s="6"/>
      <c r="F6" s="6"/>
      <c r="G6" s="6"/>
    </row>
    <row r="7" customFormat="false" ht="43.5" hidden="false" customHeight="true" outlineLevel="0" collapsed="false">
      <c r="B7" s="7" t="s">
        <v>6</v>
      </c>
      <c r="C7" s="8" t="s">
        <v>7</v>
      </c>
      <c r="D7" s="8"/>
      <c r="E7" s="8"/>
      <c r="F7" s="8"/>
    </row>
    <row r="8" customFormat="false" ht="43.5" hidden="false" customHeight="true" outlineLevel="0" collapsed="false">
      <c r="B8" s="7" t="s">
        <v>8</v>
      </c>
      <c r="C8" s="8" t="s">
        <v>9</v>
      </c>
      <c r="D8" s="8"/>
      <c r="E8" s="8"/>
      <c r="F8" s="8"/>
    </row>
    <row r="9" customFormat="false" ht="43.5" hidden="false" customHeight="true" outlineLevel="0" collapsed="false">
      <c r="B9" s="7" t="s">
        <v>10</v>
      </c>
      <c r="C9" s="8" t="s">
        <v>11</v>
      </c>
      <c r="D9" s="8"/>
      <c r="E9" s="8"/>
      <c r="F9" s="8"/>
    </row>
    <row r="10" customFormat="false" ht="43.5" hidden="false" customHeight="true" outlineLevel="0" collapsed="false">
      <c r="B10" s="7" t="s">
        <v>12</v>
      </c>
      <c r="C10" s="8" t="s">
        <v>13</v>
      </c>
      <c r="D10" s="8"/>
      <c r="E10" s="8"/>
      <c r="F10" s="8"/>
    </row>
    <row r="11" customFormat="false" ht="43.5" hidden="false" customHeight="true" outlineLevel="0" collapsed="false">
      <c r="B11" s="7" t="s">
        <v>14</v>
      </c>
      <c r="C11" s="8" t="s">
        <v>15</v>
      </c>
      <c r="D11" s="8"/>
      <c r="E11" s="8"/>
      <c r="F11" s="8"/>
    </row>
    <row r="12" customFormat="false" ht="43.5" hidden="false" customHeight="true" outlineLevel="0" collapsed="false">
      <c r="B12" s="7" t="s">
        <v>16</v>
      </c>
      <c r="C12" s="8" t="s">
        <v>17</v>
      </c>
      <c r="D12" s="8"/>
      <c r="E12" s="8"/>
      <c r="F12" s="8"/>
    </row>
    <row r="14" customFormat="false" ht="24" hidden="false" customHeight="true" outlineLevel="0" collapsed="false">
      <c r="A14" s="6" t="s">
        <v>18</v>
      </c>
      <c r="B14" s="6"/>
      <c r="C14" s="6"/>
      <c r="D14" s="6"/>
      <c r="E14" s="6"/>
      <c r="F14" s="6"/>
      <c r="G14" s="6"/>
    </row>
    <row r="15" customFormat="false" ht="30" hidden="false" customHeight="true" outlineLevel="0" collapsed="false">
      <c r="B15" s="9" t="s">
        <v>19</v>
      </c>
      <c r="C15" s="10" t="s">
        <v>20</v>
      </c>
      <c r="D15" s="10"/>
      <c r="E15" s="10"/>
      <c r="F15" s="10"/>
    </row>
    <row r="16" customFormat="false" ht="30" hidden="false" customHeight="true" outlineLevel="0" collapsed="false">
      <c r="B16" s="9" t="s">
        <v>21</v>
      </c>
      <c r="C16" s="10" t="s">
        <v>22</v>
      </c>
      <c r="D16" s="10"/>
      <c r="E16" s="10"/>
      <c r="F16" s="10"/>
    </row>
    <row r="17" customFormat="false" ht="30" hidden="false" customHeight="true" outlineLevel="0" collapsed="false">
      <c r="B17" s="9" t="s">
        <v>23</v>
      </c>
      <c r="C17" s="10" t="s">
        <v>24</v>
      </c>
      <c r="D17" s="10"/>
      <c r="E17" s="10"/>
      <c r="F17" s="10"/>
    </row>
    <row r="18" customFormat="false" ht="30" hidden="false" customHeight="true" outlineLevel="0" collapsed="false">
      <c r="B18" s="9" t="s">
        <v>25</v>
      </c>
      <c r="C18" s="10" t="s">
        <v>26</v>
      </c>
      <c r="D18" s="10"/>
      <c r="E18" s="10"/>
      <c r="F18" s="10"/>
    </row>
    <row r="19" customFormat="false" ht="30" hidden="false" customHeight="true" outlineLevel="0" collapsed="false">
      <c r="B19" s="9" t="s">
        <v>27</v>
      </c>
      <c r="C19" s="10" t="s">
        <v>28</v>
      </c>
      <c r="D19" s="10"/>
      <c r="E19" s="10"/>
      <c r="F19" s="10"/>
    </row>
    <row r="21" customFormat="false" ht="24" hidden="false" customHeight="true" outlineLevel="0" collapsed="false">
      <c r="A21" s="6" t="s">
        <v>29</v>
      </c>
      <c r="B21" s="6"/>
      <c r="C21" s="6"/>
      <c r="D21" s="6"/>
      <c r="E21" s="6"/>
      <c r="F21" s="6"/>
      <c r="G21" s="6"/>
    </row>
    <row r="22" customFormat="false" ht="33.75" hidden="false" customHeight="true" outlineLevel="0" collapsed="false">
      <c r="A22" s="11" t="s">
        <v>30</v>
      </c>
      <c r="B22" s="11"/>
      <c r="C22" s="11"/>
      <c r="D22" s="11"/>
      <c r="E22" s="11"/>
      <c r="F22" s="11"/>
      <c r="G22" s="11"/>
    </row>
    <row r="23" customFormat="false" ht="33.75" hidden="false" customHeight="true" outlineLevel="0" collapsed="false">
      <c r="A23" s="11" t="s">
        <v>31</v>
      </c>
      <c r="B23" s="11"/>
      <c r="C23" s="11"/>
      <c r="D23" s="11"/>
      <c r="E23" s="11"/>
      <c r="F23" s="11"/>
      <c r="G23" s="11"/>
    </row>
    <row r="25" customFormat="false" ht="24" hidden="false" customHeight="true" outlineLevel="0" collapsed="false">
      <c r="A25" s="6" t="s">
        <v>32</v>
      </c>
      <c r="B25" s="6"/>
      <c r="C25" s="6"/>
      <c r="D25" s="6"/>
      <c r="E25" s="6"/>
      <c r="F25" s="6"/>
      <c r="G25" s="6"/>
    </row>
    <row r="26" customFormat="false" ht="30" hidden="false" customHeight="true" outlineLevel="0" collapsed="false">
      <c r="A26" s="12" t="s">
        <v>33</v>
      </c>
      <c r="B26" s="12"/>
      <c r="C26" s="12"/>
      <c r="D26" s="12"/>
      <c r="E26" s="12"/>
      <c r="F26" s="12"/>
      <c r="G26" s="12"/>
    </row>
  </sheetData>
  <mergeCells count="23">
    <mergeCell ref="A1:D1"/>
    <mergeCell ref="E1:G1"/>
    <mergeCell ref="A2:G2"/>
    <mergeCell ref="A3:G3"/>
    <mergeCell ref="A4:G4"/>
    <mergeCell ref="A6:G6"/>
    <mergeCell ref="C7:F7"/>
    <mergeCell ref="C8:F8"/>
    <mergeCell ref="C9:F9"/>
    <mergeCell ref="C10:F10"/>
    <mergeCell ref="C11:F11"/>
    <mergeCell ref="C12:F12"/>
    <mergeCell ref="A14:G14"/>
    <mergeCell ref="C15:F15"/>
    <mergeCell ref="C16:F16"/>
    <mergeCell ref="C17:F17"/>
    <mergeCell ref="C18:F18"/>
    <mergeCell ref="C19:F19"/>
    <mergeCell ref="A21:G21"/>
    <mergeCell ref="A22:G22"/>
    <mergeCell ref="A23:G23"/>
    <mergeCell ref="A25:G25"/>
    <mergeCell ref="A26:G26"/>
  </mergeCell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&amp;K6e6e73TidyPayouts · Free seller spreadsheet&amp;R&amp;8 &amp;K6e6e73Page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2"/>
    <col collapsed="false" customWidth="true" hidden="false" outlineLevel="0" max="3" min="3" style="0" width="16"/>
    <col collapsed="false" customWidth="true" hidden="false" outlineLevel="0" max="4" min="4" style="0" width="60"/>
    <col collapsed="false" customWidth="true" hidden="false" outlineLevel="0" max="5" min="5" style="0" width="4"/>
    <col collapsed="false" customWidth="true" hidden="false" outlineLevel="0" max="6" min="6" style="0" width="18"/>
    <col collapsed="false" customWidth="true" hidden="false" outlineLevel="0" max="7" min="7" style="0" width="16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  <c r="G1" s="2"/>
    </row>
    <row r="2" customFormat="false" ht="33.75" hidden="false" customHeight="true" outlineLevel="0" collapsed="false">
      <c r="A2" s="3" t="s">
        <v>34</v>
      </c>
      <c r="B2" s="3"/>
      <c r="C2" s="3"/>
      <c r="D2" s="3"/>
      <c r="E2" s="3"/>
      <c r="F2" s="3"/>
      <c r="G2" s="3"/>
    </row>
    <row r="3" customFormat="false" ht="30" hidden="false" customHeight="true" outlineLevel="0" collapsed="false">
      <c r="A3" s="4" t="s">
        <v>35</v>
      </c>
      <c r="B3" s="4"/>
      <c r="C3" s="4"/>
      <c r="D3" s="4"/>
      <c r="E3" s="4"/>
      <c r="F3" s="4"/>
      <c r="G3" s="4"/>
    </row>
    <row r="4" customFormat="false" ht="18" hidden="false" customHeight="true" outlineLevel="0" collapsed="false">
      <c r="A4" s="5" t="s">
        <v>4</v>
      </c>
      <c r="B4" s="5"/>
      <c r="C4" s="5"/>
      <c r="D4" s="5"/>
      <c r="E4" s="5"/>
      <c r="F4" s="5"/>
      <c r="G4" s="5"/>
    </row>
    <row r="5" customFormat="false" ht="15" hidden="false" customHeight="false" outlineLevel="0" collapsed="false">
      <c r="B5" s="13" t="s">
        <v>36</v>
      </c>
      <c r="C5" s="14" t="s">
        <v>37</v>
      </c>
    </row>
    <row r="6" customFormat="false" ht="15" hidden="false" customHeight="false" outlineLevel="0" collapsed="false">
      <c r="B6" s="13" t="s">
        <v>38</v>
      </c>
      <c r="C6" s="15" t="n">
        <v>46266</v>
      </c>
    </row>
    <row r="7" customFormat="false" ht="15" hidden="false" customHeight="false" outlineLevel="0" collapsed="false">
      <c r="B7" s="13" t="s">
        <v>39</v>
      </c>
      <c r="C7" s="15" t="n">
        <v>46295</v>
      </c>
    </row>
    <row r="8" customFormat="false" ht="15" hidden="false" customHeight="false" outlineLevel="0" collapsed="false">
      <c r="B8" s="13" t="s">
        <v>40</v>
      </c>
      <c r="C8" s="14" t="s">
        <v>41</v>
      </c>
    </row>
    <row r="10" customFormat="false" ht="24" hidden="false" customHeight="true" outlineLevel="0" collapsed="false">
      <c r="A10" s="6" t="s">
        <v>42</v>
      </c>
      <c r="B10" s="6"/>
      <c r="C10" s="6"/>
      <c r="D10" s="6"/>
    </row>
    <row r="11" customFormat="false" ht="30" hidden="false" customHeight="true" outlineLevel="0" collapsed="false">
      <c r="B11" s="16" t="s">
        <v>43</v>
      </c>
      <c r="C11" s="16" t="s">
        <v>44</v>
      </c>
      <c r="D11" s="16" t="s">
        <v>45</v>
      </c>
      <c r="E11" s="16"/>
      <c r="F11" s="16"/>
    </row>
    <row r="12" customFormat="false" ht="21.75" hidden="false" customHeight="true" outlineLevel="0" collapsed="false">
      <c r="B12" s="17" t="s">
        <v>46</v>
      </c>
      <c r="C12" s="18" t="n">
        <v>18420</v>
      </c>
      <c r="D12" s="19" t="s">
        <v>47</v>
      </c>
      <c r="E12" s="19"/>
      <c r="F12" s="19"/>
    </row>
    <row r="13" customFormat="false" ht="21.75" hidden="false" customHeight="true" outlineLevel="0" collapsed="false">
      <c r="B13" s="17" t="s">
        <v>48</v>
      </c>
      <c r="C13" s="18" t="n">
        <v>640</v>
      </c>
      <c r="D13" s="19" t="s">
        <v>49</v>
      </c>
      <c r="E13" s="19"/>
      <c r="F13" s="19"/>
    </row>
    <row r="14" customFormat="false" ht="21.75" hidden="false" customHeight="true" outlineLevel="0" collapsed="false">
      <c r="B14" s="17" t="s">
        <v>50</v>
      </c>
      <c r="C14" s="18" t="n">
        <v>0</v>
      </c>
      <c r="D14" s="19" t="s">
        <v>51</v>
      </c>
      <c r="E14" s="19"/>
      <c r="F14" s="19"/>
    </row>
    <row r="15" customFormat="false" ht="21.75" hidden="false" customHeight="true" outlineLevel="0" collapsed="false">
      <c r="B15" s="17" t="s">
        <v>52</v>
      </c>
      <c r="C15" s="18" t="n">
        <v>-215</v>
      </c>
      <c r="D15" s="19" t="s">
        <v>53</v>
      </c>
      <c r="E15" s="19"/>
      <c r="F15" s="19"/>
    </row>
    <row r="16" customFormat="false" ht="21.75" hidden="false" customHeight="true" outlineLevel="0" collapsed="false">
      <c r="B16" s="17" t="s">
        <v>54</v>
      </c>
      <c r="C16" s="18" t="n">
        <v>-1180</v>
      </c>
      <c r="D16" s="19" t="s">
        <v>55</v>
      </c>
      <c r="E16" s="19"/>
      <c r="F16" s="19"/>
    </row>
    <row r="17" customFormat="false" ht="21.75" hidden="false" customHeight="true" outlineLevel="0" collapsed="false">
      <c r="B17" s="17" t="s">
        <v>56</v>
      </c>
      <c r="C17" s="18" t="n">
        <v>-45</v>
      </c>
      <c r="D17" s="19" t="s">
        <v>57</v>
      </c>
      <c r="E17" s="19"/>
      <c r="F17" s="19"/>
    </row>
    <row r="18" customFormat="false" ht="21.75" hidden="false" customHeight="true" outlineLevel="0" collapsed="false">
      <c r="B18" s="17" t="s">
        <v>58</v>
      </c>
      <c r="C18" s="18" t="n">
        <v>-2690</v>
      </c>
      <c r="D18" s="19" t="s">
        <v>59</v>
      </c>
      <c r="E18" s="19"/>
      <c r="F18" s="19"/>
    </row>
    <row r="19" customFormat="false" ht="21.75" hidden="false" customHeight="true" outlineLevel="0" collapsed="false">
      <c r="B19" s="17" t="s">
        <v>60</v>
      </c>
      <c r="C19" s="18" t="n">
        <v>-3860</v>
      </c>
      <c r="D19" s="19" t="s">
        <v>61</v>
      </c>
      <c r="E19" s="19"/>
      <c r="F19" s="19"/>
    </row>
    <row r="20" customFormat="false" ht="21.75" hidden="false" customHeight="true" outlineLevel="0" collapsed="false">
      <c r="B20" s="17" t="s">
        <v>62</v>
      </c>
      <c r="C20" s="18" t="n">
        <v>-142</v>
      </c>
      <c r="D20" s="19" t="s">
        <v>63</v>
      </c>
      <c r="E20" s="19"/>
      <c r="F20" s="19"/>
    </row>
    <row r="21" customFormat="false" ht="21.75" hidden="false" customHeight="true" outlineLevel="0" collapsed="false">
      <c r="B21" s="17" t="s">
        <v>64</v>
      </c>
      <c r="C21" s="18" t="n">
        <v>-980</v>
      </c>
      <c r="D21" s="19" t="s">
        <v>65</v>
      </c>
      <c r="E21" s="19"/>
      <c r="F21" s="19"/>
    </row>
    <row r="22" customFormat="false" ht="21.75" hidden="false" customHeight="true" outlineLevel="0" collapsed="false">
      <c r="B22" s="17" t="s">
        <v>66</v>
      </c>
      <c r="C22" s="18" t="n">
        <v>-39.99</v>
      </c>
      <c r="D22" s="19" t="s">
        <v>67</v>
      </c>
      <c r="E22" s="19"/>
      <c r="F22" s="19"/>
    </row>
    <row r="23" customFormat="false" ht="21.75" hidden="false" customHeight="true" outlineLevel="0" collapsed="false">
      <c r="B23" s="17" t="s">
        <v>68</v>
      </c>
      <c r="C23" s="18" t="n">
        <v>-88</v>
      </c>
      <c r="D23" s="19" t="s">
        <v>69</v>
      </c>
      <c r="E23" s="19"/>
      <c r="F23" s="19"/>
    </row>
    <row r="24" customFormat="false" ht="21.75" hidden="false" customHeight="true" outlineLevel="0" collapsed="false">
      <c r="B24" s="17" t="s">
        <v>70</v>
      </c>
      <c r="C24" s="18" t="n">
        <v>-25</v>
      </c>
      <c r="D24" s="19" t="s">
        <v>71</v>
      </c>
      <c r="E24" s="19"/>
      <c r="F24" s="19"/>
    </row>
    <row r="25" customFormat="false" ht="21.75" hidden="false" customHeight="true" outlineLevel="0" collapsed="false">
      <c r="B25" s="17" t="s">
        <v>72</v>
      </c>
      <c r="C25" s="18" t="n">
        <v>-500</v>
      </c>
      <c r="D25" s="19" t="s">
        <v>73</v>
      </c>
      <c r="E25" s="19"/>
      <c r="F25" s="19"/>
    </row>
    <row r="26" customFormat="false" ht="21.75" hidden="false" customHeight="true" outlineLevel="0" collapsed="false">
      <c r="B26" s="17" t="s">
        <v>74</v>
      </c>
      <c r="C26" s="18" t="n">
        <v>0</v>
      </c>
      <c r="D26" s="19" t="s">
        <v>75</v>
      </c>
      <c r="E26" s="19"/>
      <c r="F26" s="19"/>
    </row>
    <row r="27" customFormat="false" ht="21.75" hidden="false" customHeight="true" outlineLevel="0" collapsed="false">
      <c r="B27" s="17" t="s">
        <v>76</v>
      </c>
      <c r="C27" s="18" t="n">
        <v>120</v>
      </c>
      <c r="D27" s="19" t="s">
        <v>77</v>
      </c>
      <c r="E27" s="19"/>
      <c r="F27" s="19"/>
    </row>
    <row r="28" customFormat="false" ht="21.75" hidden="false" customHeight="true" outlineLevel="0" collapsed="false">
      <c r="B28" s="17" t="s">
        <v>78</v>
      </c>
      <c r="C28" s="18" t="n">
        <v>0</v>
      </c>
      <c r="D28" s="19" t="s">
        <v>79</v>
      </c>
      <c r="E28" s="19"/>
      <c r="F28" s="19"/>
    </row>
    <row r="29" customFormat="false" ht="21.75" hidden="false" customHeight="true" outlineLevel="0" collapsed="false">
      <c r="B29" s="17" t="s">
        <v>80</v>
      </c>
      <c r="C29" s="18" t="n">
        <v>1540</v>
      </c>
      <c r="D29" s="19" t="s">
        <v>81</v>
      </c>
      <c r="E29" s="19"/>
      <c r="F29" s="19"/>
    </row>
    <row r="31" customFormat="false" ht="24" hidden="false" customHeight="true" outlineLevel="0" collapsed="false">
      <c r="A31" s="6" t="s">
        <v>82</v>
      </c>
      <c r="B31" s="6"/>
      <c r="C31" s="6"/>
      <c r="D31" s="6"/>
    </row>
    <row r="32" customFormat="false" ht="15" hidden="false" customHeight="false" outlineLevel="0" collapsed="false">
      <c r="B32" s="17" t="s">
        <v>83</v>
      </c>
      <c r="C32" s="20" t="n">
        <f aca="false">C12+C13+C14</f>
        <v>19060</v>
      </c>
    </row>
    <row r="33" customFormat="false" ht="15" hidden="false" customHeight="false" outlineLevel="0" collapsed="false">
      <c r="B33" s="17" t="s">
        <v>84</v>
      </c>
      <c r="C33" s="20" t="n">
        <f aca="false">C32+C15+C16+C17</f>
        <v>17620</v>
      </c>
    </row>
    <row r="34" customFormat="false" ht="15" hidden="false" customHeight="false" outlineLevel="0" collapsed="false">
      <c r="B34" s="17" t="s">
        <v>85</v>
      </c>
      <c r="C34" s="20" t="n">
        <f aca="false">C18+C19+C20+C21+C22+C23+C24</f>
        <v>-7824.99</v>
      </c>
    </row>
    <row r="35" customFormat="false" ht="15" hidden="false" customHeight="false" outlineLevel="0" collapsed="false">
      <c r="B35" s="17" t="s">
        <v>86</v>
      </c>
      <c r="C35" s="21" t="n">
        <f aca="false">C33+C34+C25+C26+C27+C28</f>
        <v>9415.01</v>
      </c>
    </row>
    <row r="36" customFormat="false" ht="15" hidden="false" customHeight="false" outlineLevel="0" collapsed="false">
      <c r="B36" s="17" t="s">
        <v>87</v>
      </c>
      <c r="C36" s="20" t="n">
        <f aca="false">C29</f>
        <v>1540</v>
      </c>
    </row>
    <row r="38" customFormat="false" ht="24" hidden="false" customHeight="true" outlineLevel="0" collapsed="false">
      <c r="A38" s="6" t="s">
        <v>88</v>
      </c>
      <c r="B38" s="6"/>
      <c r="C38" s="6"/>
      <c r="D38" s="6"/>
    </row>
    <row r="39" customFormat="false" ht="30" hidden="false" customHeight="true" outlineLevel="0" collapsed="false">
      <c r="B39" s="16" t="s">
        <v>89</v>
      </c>
      <c r="C39" s="16" t="s">
        <v>44</v>
      </c>
      <c r="D39" s="16" t="s">
        <v>90</v>
      </c>
      <c r="E39" s="16"/>
      <c r="F39" s="16"/>
    </row>
    <row r="40" customFormat="false" ht="15" hidden="false" customHeight="false" outlineLevel="0" collapsed="false">
      <c r="B40" s="22" t="s">
        <v>58</v>
      </c>
      <c r="C40" s="23" t="n">
        <f aca="false">-C18</f>
        <v>2690</v>
      </c>
      <c r="D40" s="24" t="n">
        <f aca="false">IFERROR(C40/$C$32,0)</f>
        <v>0.141133263378804</v>
      </c>
      <c r="E40" s="24"/>
      <c r="F40" s="24"/>
    </row>
    <row r="41" customFormat="false" ht="15" hidden="false" customHeight="false" outlineLevel="0" collapsed="false">
      <c r="B41" s="22" t="s">
        <v>91</v>
      </c>
      <c r="C41" s="23" t="n">
        <f aca="false">-C19</f>
        <v>3860</v>
      </c>
      <c r="D41" s="24" t="n">
        <f aca="false">IFERROR(C41/$C$32,0)</f>
        <v>0.202518363064008</v>
      </c>
      <c r="E41" s="24"/>
      <c r="F41" s="24"/>
    </row>
    <row r="42" customFormat="false" ht="15" hidden="false" customHeight="false" outlineLevel="0" collapsed="false">
      <c r="B42" s="22" t="s">
        <v>92</v>
      </c>
      <c r="C42" s="23" t="n">
        <f aca="false">-C20</f>
        <v>142</v>
      </c>
      <c r="D42" s="24" t="n">
        <f aca="false">IFERROR(C42/$C$32,0)</f>
        <v>0.0074501573976915</v>
      </c>
      <c r="E42" s="24"/>
      <c r="F42" s="24"/>
    </row>
    <row r="43" customFormat="false" ht="15" hidden="false" customHeight="false" outlineLevel="0" collapsed="false">
      <c r="B43" s="22" t="s">
        <v>64</v>
      </c>
      <c r="C43" s="23" t="n">
        <f aca="false">-C21</f>
        <v>980</v>
      </c>
      <c r="D43" s="24" t="n">
        <f aca="false">IFERROR(C43/$C$32,0)</f>
        <v>0.0514165792235047</v>
      </c>
      <c r="E43" s="24"/>
      <c r="F43" s="24"/>
    </row>
    <row r="44" customFormat="false" ht="15" hidden="false" customHeight="false" outlineLevel="0" collapsed="false">
      <c r="B44" s="22" t="s">
        <v>93</v>
      </c>
      <c r="C44" s="23" t="n">
        <f aca="false">-C22</f>
        <v>39.99</v>
      </c>
      <c r="D44" s="24" t="n">
        <f aca="false">IFERROR(C44/$C$32,0)</f>
        <v>0.00209811122770199</v>
      </c>
      <c r="E44" s="24"/>
      <c r="F44" s="24"/>
    </row>
    <row r="45" customFormat="false" ht="15" hidden="false" customHeight="false" outlineLevel="0" collapsed="false">
      <c r="B45" s="22" t="s">
        <v>94</v>
      </c>
      <c r="C45" s="23" t="n">
        <f aca="false">-C23</f>
        <v>88</v>
      </c>
      <c r="D45" s="24" t="n">
        <f aca="false">IFERROR(C45/$C$32,0)</f>
        <v>0.00461699895068206</v>
      </c>
      <c r="E45" s="24"/>
      <c r="F45" s="24"/>
    </row>
    <row r="46" customFormat="false" ht="15" hidden="false" customHeight="false" outlineLevel="0" collapsed="false">
      <c r="B46" s="22" t="s">
        <v>95</v>
      </c>
      <c r="C46" s="23" t="n">
        <f aca="false">-C24</f>
        <v>25</v>
      </c>
      <c r="D46" s="24" t="n">
        <f aca="false">IFERROR(C46/$C$32,0)</f>
        <v>0.00131164742917104</v>
      </c>
      <c r="E46" s="24"/>
      <c r="F46" s="24"/>
    </row>
    <row r="47" customFormat="false" ht="15" hidden="false" customHeight="false" outlineLevel="0" collapsed="false">
      <c r="B47" s="17" t="s">
        <v>85</v>
      </c>
      <c r="C47" s="25" t="n">
        <f aca="false">SUM(C40:C46)</f>
        <v>7824.99</v>
      </c>
      <c r="D47" s="24" t="n">
        <f aca="false">IFERROR(C47/$C$32,0)</f>
        <v>0.410545120671563</v>
      </c>
      <c r="E47" s="24"/>
      <c r="F47" s="24"/>
    </row>
    <row r="49" customFormat="false" ht="30" hidden="false" customHeight="true" outlineLevel="0" collapsed="false">
      <c r="A49" s="12" t="s">
        <v>96</v>
      </c>
      <c r="B49" s="12"/>
      <c r="C49" s="12"/>
      <c r="D49" s="12"/>
      <c r="E49" s="12"/>
      <c r="F49" s="12"/>
    </row>
    <row r="51" customFormat="false" ht="15" hidden="false" customHeight="false" outlineLevel="0" collapsed="false">
      <c r="J51" s="26" t="s">
        <v>97</v>
      </c>
      <c r="K51" s="26" t="s">
        <v>44</v>
      </c>
    </row>
    <row r="52" customFormat="false" ht="15" hidden="false" customHeight="false" outlineLevel="0" collapsed="false">
      <c r="J52" s="27" t="s">
        <v>83</v>
      </c>
      <c r="K52" s="28" t="n">
        <f aca="false">C32</f>
        <v>19060</v>
      </c>
    </row>
    <row r="53" customFormat="false" ht="15" hidden="false" customHeight="false" outlineLevel="0" collapsed="false">
      <c r="J53" s="27" t="s">
        <v>98</v>
      </c>
      <c r="K53" s="28" t="n">
        <f aca="false">C15+C16+C17</f>
        <v>-1440</v>
      </c>
    </row>
    <row r="54" customFormat="false" ht="15" hidden="false" customHeight="false" outlineLevel="0" collapsed="false">
      <c r="J54" s="27" t="s">
        <v>99</v>
      </c>
      <c r="K54" s="28" t="n">
        <f aca="false">C34</f>
        <v>-7824.99</v>
      </c>
    </row>
    <row r="55" customFormat="false" ht="15" hidden="false" customHeight="false" outlineLevel="0" collapsed="false">
      <c r="J55" s="27" t="s">
        <v>100</v>
      </c>
      <c r="K55" s="28" t="n">
        <f aca="false">C25+C26</f>
        <v>-500</v>
      </c>
    </row>
    <row r="56" customFormat="false" ht="15" hidden="false" customHeight="false" outlineLevel="0" collapsed="false">
      <c r="J56" s="27" t="s">
        <v>76</v>
      </c>
      <c r="K56" s="28" t="n">
        <f aca="false">C27</f>
        <v>120</v>
      </c>
    </row>
    <row r="57" customFormat="false" ht="15" hidden="false" customHeight="false" outlineLevel="0" collapsed="false">
      <c r="J57" s="27" t="s">
        <v>101</v>
      </c>
      <c r="K57" s="28" t="n">
        <f aca="false">C35</f>
        <v>9415.01</v>
      </c>
    </row>
  </sheetData>
  <mergeCells count="37">
    <mergeCell ref="A1:D1"/>
    <mergeCell ref="E1:G1"/>
    <mergeCell ref="A2:G2"/>
    <mergeCell ref="A3:G3"/>
    <mergeCell ref="A4:G4"/>
    <mergeCell ref="A10:D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A31:D31"/>
    <mergeCell ref="A38:D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A49:F49"/>
  </mergeCells>
  <dataValidations count="1">
    <dataValidation allowBlank="true" error="Choose a value from the list." errorStyle="stop" errorTitle="Not in the list" operator="between" prompt="Use the arrow to choose a value." promptTitle="Marketplace" showDropDown="false" showErrorMessage="true" showInputMessage="false" sqref="C5" type="list">
      <formula1>"Amazon,eBay,Etsy,Walmart,Shopify,TikTok Shop,Other"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&amp;K6e6e73TidyPayouts · Free seller spreadsheet&amp;R&amp;8 &amp;K6e6e73Page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0"/>
    <col collapsed="false" customWidth="true" hidden="false" outlineLevel="0" max="3" min="3" style="0" width="14"/>
    <col collapsed="false" customWidth="true" hidden="false" outlineLevel="0" max="4" min="4" style="0" width="15"/>
    <col collapsed="false" customWidth="true" hidden="false" outlineLevel="0" max="5" min="5" style="0" width="16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42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  <c r="G1" s="2"/>
      <c r="H1" s="2"/>
    </row>
    <row r="2" customFormat="false" ht="33.75" hidden="false" customHeight="true" outlineLevel="0" collapsed="false">
      <c r="A2" s="3" t="s">
        <v>102</v>
      </c>
      <c r="B2" s="3"/>
      <c r="C2" s="3"/>
      <c r="D2" s="3"/>
      <c r="E2" s="3"/>
      <c r="F2" s="3"/>
      <c r="G2" s="3"/>
      <c r="H2" s="3"/>
    </row>
    <row r="3" customFormat="false" ht="30" hidden="false" customHeight="true" outlineLevel="0" collapsed="false">
      <c r="A3" s="4" t="s">
        <v>103</v>
      </c>
      <c r="B3" s="4"/>
      <c r="C3" s="4"/>
      <c r="D3" s="4"/>
      <c r="E3" s="4"/>
      <c r="F3" s="4"/>
      <c r="G3" s="4"/>
      <c r="H3" s="4"/>
    </row>
    <row r="4" customFormat="false" ht="18" hidden="false" customHeight="true" outlineLevel="0" collapsed="false">
      <c r="A4" s="5" t="s">
        <v>4</v>
      </c>
      <c r="B4" s="5"/>
      <c r="C4" s="5"/>
      <c r="D4" s="5"/>
      <c r="E4" s="5"/>
      <c r="F4" s="5"/>
      <c r="G4" s="5"/>
      <c r="H4" s="5"/>
    </row>
    <row r="5" customFormat="false" ht="30" hidden="false" customHeight="true" outlineLevel="0" collapsed="false">
      <c r="B5" s="16" t="s">
        <v>104</v>
      </c>
      <c r="C5" s="16" t="s">
        <v>105</v>
      </c>
      <c r="D5" s="16" t="s">
        <v>106</v>
      </c>
      <c r="E5" s="16" t="s">
        <v>101</v>
      </c>
      <c r="F5" s="16" t="s">
        <v>107</v>
      </c>
      <c r="G5" s="16" t="s">
        <v>108</v>
      </c>
      <c r="H5" s="16" t="s">
        <v>109</v>
      </c>
    </row>
    <row r="6" customFormat="false" ht="24" hidden="false" customHeight="true" outlineLevel="0" collapsed="false">
      <c r="B6" s="29" t="s">
        <v>110</v>
      </c>
      <c r="C6" s="30" t="n">
        <v>46297</v>
      </c>
      <c r="D6" s="31" t="n">
        <v>9415.01</v>
      </c>
      <c r="E6" s="31" t="n">
        <f aca="false">Settlement!C35</f>
        <v>9415.01</v>
      </c>
      <c r="F6" s="31" t="n">
        <f aca="false">IF(OR(D6="",E6=""),"",D6-E6)</f>
        <v>0</v>
      </c>
      <c r="G6" s="29" t="str">
        <f aca="false">IF(F6="","",IF(ABS(F6)&lt;=0.01,"Matched",IF(F6&gt;0,"Over","Short")))</f>
        <v>Matched</v>
      </c>
      <c r="H6" s="32" t="s">
        <v>111</v>
      </c>
    </row>
    <row r="7" customFormat="false" ht="24" hidden="false" customHeight="true" outlineLevel="0" collapsed="false">
      <c r="B7" s="29" t="s">
        <v>112</v>
      </c>
      <c r="C7" s="30" t="n">
        <v>46282</v>
      </c>
      <c r="D7" s="31" t="n">
        <v>7200</v>
      </c>
      <c r="E7" s="31" t="n">
        <v>7268.4</v>
      </c>
      <c r="F7" s="31" t="n">
        <f aca="false">IF(OR(D7="",E7=""),"",D7-E7)</f>
        <v>-68.3999999999996</v>
      </c>
      <c r="G7" s="29" t="str">
        <f aca="false">IF(F7="","",IF(ABS(F7)&lt;=0.01,"Matched",IF(F7&gt;0,"Over","Short")))</f>
        <v>Short</v>
      </c>
      <c r="H7" s="32" t="s">
        <v>113</v>
      </c>
    </row>
    <row r="8" customFormat="false" ht="24" hidden="false" customHeight="true" outlineLevel="0" collapsed="false">
      <c r="B8" s="29"/>
      <c r="C8" s="30"/>
      <c r="D8" s="31"/>
      <c r="E8" s="31"/>
      <c r="F8" s="31" t="str">
        <f aca="false">IF(OR(D8="",E8=""),"",D8-E8)</f>
        <v/>
      </c>
      <c r="G8" s="29" t="str">
        <f aca="false">IF(F8="","",IF(ABS(F8)&lt;=0.01,"Matched",IF(F8&gt;0,"Over","Short")))</f>
        <v/>
      </c>
      <c r="H8" s="32"/>
    </row>
    <row r="9" customFormat="false" ht="24" hidden="false" customHeight="true" outlineLevel="0" collapsed="false">
      <c r="B9" s="29"/>
      <c r="C9" s="30"/>
      <c r="D9" s="31"/>
      <c r="E9" s="31"/>
      <c r="F9" s="31" t="str">
        <f aca="false">IF(OR(D9="",E9=""),"",D9-E9)</f>
        <v/>
      </c>
      <c r="G9" s="29" t="str">
        <f aca="false">IF(F9="","",IF(ABS(F9)&lt;=0.01,"Matched",IF(F9&gt;0,"Over","Short")))</f>
        <v/>
      </c>
      <c r="H9" s="32"/>
    </row>
    <row r="10" customFormat="false" ht="24" hidden="false" customHeight="true" outlineLevel="0" collapsed="false">
      <c r="B10" s="29"/>
      <c r="C10" s="30"/>
      <c r="D10" s="31"/>
      <c r="E10" s="31"/>
      <c r="F10" s="31" t="str">
        <f aca="false">IF(OR(D10="",E10=""),"",D10-E10)</f>
        <v/>
      </c>
      <c r="G10" s="29" t="str">
        <f aca="false">IF(F10="","",IF(ABS(F10)&lt;=0.01,"Matched",IF(F10&gt;0,"Over","Short")))</f>
        <v/>
      </c>
      <c r="H10" s="32"/>
    </row>
    <row r="11" customFormat="false" ht="24" hidden="false" customHeight="true" outlineLevel="0" collapsed="false">
      <c r="B11" s="29"/>
      <c r="C11" s="30"/>
      <c r="D11" s="31"/>
      <c r="E11" s="31"/>
      <c r="F11" s="31" t="str">
        <f aca="false">IF(OR(D11="",E11=""),"",D11-E11)</f>
        <v/>
      </c>
      <c r="G11" s="29" t="str">
        <f aca="false">IF(F11="","",IF(ABS(F11)&lt;=0.01,"Matched",IF(F11&gt;0,"Over","Short")))</f>
        <v/>
      </c>
      <c r="H11" s="32"/>
    </row>
    <row r="12" customFormat="false" ht="24" hidden="false" customHeight="true" outlineLevel="0" collapsed="false">
      <c r="B12" s="29"/>
      <c r="C12" s="30"/>
      <c r="D12" s="31"/>
      <c r="E12" s="31"/>
      <c r="F12" s="31" t="str">
        <f aca="false">IF(OR(D12="",E12=""),"",D12-E12)</f>
        <v/>
      </c>
      <c r="G12" s="29" t="str">
        <f aca="false">IF(F12="","",IF(ABS(F12)&lt;=0.01,"Matched",IF(F12&gt;0,"Over","Short")))</f>
        <v/>
      </c>
      <c r="H12" s="32"/>
    </row>
    <row r="13" customFormat="false" ht="24" hidden="false" customHeight="true" outlineLevel="0" collapsed="false">
      <c r="B13" s="29"/>
      <c r="C13" s="30"/>
      <c r="D13" s="31"/>
      <c r="E13" s="31"/>
      <c r="F13" s="31" t="str">
        <f aca="false">IF(OR(D13="",E13=""),"",D13-E13)</f>
        <v/>
      </c>
      <c r="G13" s="29" t="str">
        <f aca="false">IF(F13="","",IF(ABS(F13)&lt;=0.01,"Matched",IF(F13&gt;0,"Over","Short")))</f>
        <v/>
      </c>
      <c r="H13" s="32"/>
    </row>
    <row r="14" customFormat="false" ht="24" hidden="false" customHeight="true" outlineLevel="0" collapsed="false">
      <c r="B14" s="29"/>
      <c r="C14" s="30"/>
      <c r="D14" s="31"/>
      <c r="E14" s="31"/>
      <c r="F14" s="31" t="str">
        <f aca="false">IF(OR(D14="",E14=""),"",D14-E14)</f>
        <v/>
      </c>
      <c r="G14" s="29" t="str">
        <f aca="false">IF(F14="","",IF(ABS(F14)&lt;=0.01,"Matched",IF(F14&gt;0,"Over","Short")))</f>
        <v/>
      </c>
      <c r="H14" s="32"/>
    </row>
    <row r="15" customFormat="false" ht="24" hidden="false" customHeight="true" outlineLevel="0" collapsed="false">
      <c r="B15" s="29"/>
      <c r="C15" s="30"/>
      <c r="D15" s="31"/>
      <c r="E15" s="31"/>
      <c r="F15" s="31" t="str">
        <f aca="false">IF(OR(D15="",E15=""),"",D15-E15)</f>
        <v/>
      </c>
      <c r="G15" s="29" t="str">
        <f aca="false">IF(F15="","",IF(ABS(F15)&lt;=0.01,"Matched",IF(F15&gt;0,"Over","Short")))</f>
        <v/>
      </c>
      <c r="H15" s="32"/>
    </row>
    <row r="16" customFormat="false" ht="24" hidden="false" customHeight="true" outlineLevel="0" collapsed="false">
      <c r="B16" s="29"/>
      <c r="C16" s="30"/>
      <c r="D16" s="31"/>
      <c r="E16" s="31"/>
      <c r="F16" s="31" t="str">
        <f aca="false">IF(OR(D16="",E16=""),"",D16-E16)</f>
        <v/>
      </c>
      <c r="G16" s="29" t="str">
        <f aca="false">IF(F16="","",IF(ABS(F16)&lt;=0.01,"Matched",IF(F16&gt;0,"Over","Short")))</f>
        <v/>
      </c>
      <c r="H16" s="32"/>
    </row>
    <row r="17" customFormat="false" ht="24" hidden="false" customHeight="true" outlineLevel="0" collapsed="false">
      <c r="B17" s="29"/>
      <c r="C17" s="30"/>
      <c r="D17" s="31"/>
      <c r="E17" s="31"/>
      <c r="F17" s="31" t="str">
        <f aca="false">IF(OR(D17="",E17=""),"",D17-E17)</f>
        <v/>
      </c>
      <c r="G17" s="29" t="str">
        <f aca="false">IF(F17="","",IF(ABS(F17)&lt;=0.01,"Matched",IF(F17&gt;0,"Over","Short")))</f>
        <v/>
      </c>
      <c r="H17" s="32"/>
    </row>
    <row r="19" customFormat="false" ht="24" hidden="false" customHeight="true" outlineLevel="0" collapsed="false">
      <c r="A19" s="6" t="s">
        <v>114</v>
      </c>
      <c r="B19" s="6"/>
      <c r="C19" s="6"/>
      <c r="D19" s="6"/>
      <c r="E19" s="6"/>
      <c r="F19" s="6"/>
      <c r="G19" s="6"/>
      <c r="H19" s="6"/>
    </row>
    <row r="20" customFormat="false" ht="15" hidden="false" customHeight="false" outlineLevel="0" collapsed="false">
      <c r="B20" s="13" t="s">
        <v>115</v>
      </c>
      <c r="D20" s="20" t="n">
        <f aca="false">SUM(D6:D17)</f>
        <v>16615.01</v>
      </c>
    </row>
    <row r="21" customFormat="false" ht="15" hidden="false" customHeight="false" outlineLevel="0" collapsed="false">
      <c r="B21" s="13" t="s">
        <v>116</v>
      </c>
      <c r="D21" s="20" t="n">
        <f aca="false">SUM(E6:E17)</f>
        <v>16683.41</v>
      </c>
    </row>
    <row r="22" customFormat="false" ht="15" hidden="false" customHeight="false" outlineLevel="0" collapsed="false">
      <c r="B22" s="13" t="s">
        <v>107</v>
      </c>
      <c r="D22" s="21" t="n">
        <f aca="false">D20-D21</f>
        <v>-68.3999999999978</v>
      </c>
    </row>
    <row r="23" customFormat="false" ht="15" hidden="false" customHeight="false" outlineLevel="0" collapsed="false">
      <c r="B23" s="13" t="s">
        <v>117</v>
      </c>
      <c r="D23" s="33" t="n">
        <f aca="false">COUNTIF(G6:G17,"Matched")</f>
        <v>1</v>
      </c>
    </row>
    <row r="24" customFormat="false" ht="15" hidden="false" customHeight="false" outlineLevel="0" collapsed="false">
      <c r="B24" s="13" t="s">
        <v>118</v>
      </c>
      <c r="D24" s="33" t="n">
        <f aca="false">COUNTIF(G6:G17,"Short")+COUNTIF(G6:G17,"Over")+COUNTIF(G6:G17,"Pending")</f>
        <v>1</v>
      </c>
    </row>
    <row r="26" customFormat="false" ht="30" hidden="false" customHeight="true" outlineLevel="0" collapsed="false">
      <c r="A26" s="12" t="s">
        <v>119</v>
      </c>
      <c r="B26" s="12"/>
      <c r="C26" s="12"/>
      <c r="D26" s="12"/>
      <c r="E26" s="12"/>
      <c r="F26" s="12"/>
      <c r="G26" s="12"/>
      <c r="H26" s="12"/>
    </row>
  </sheetData>
  <mergeCells count="7">
    <mergeCell ref="A1:D1"/>
    <mergeCell ref="E1:H1"/>
    <mergeCell ref="A2:H2"/>
    <mergeCell ref="A3:H3"/>
    <mergeCell ref="A4:H4"/>
    <mergeCell ref="A19:H19"/>
    <mergeCell ref="A26:H26"/>
  </mergeCells>
  <conditionalFormatting sqref="G6:G17">
    <cfRule type="expression" priority="2" aboveAverage="0" equalAverage="0" bottom="0" percent="0" rank="0" text="" dxfId="0">
      <formula>EXACT(G6,"Matched")</formula>
    </cfRule>
    <cfRule type="expression" priority="3" aboveAverage="0" equalAverage="0" bottom="0" percent="0" rank="0" text="" dxfId="1">
      <formula>EXACT(G6,"Pending")</formula>
    </cfRule>
    <cfRule type="expression" priority="4" aboveAverage="0" equalAverage="0" bottom="0" percent="0" rank="0" text="" dxfId="2">
      <formula>EXACT(G6,"Short")</formula>
    </cfRule>
    <cfRule type="expression" priority="5" aboveAverage="0" equalAverage="0" bottom="0" percent="0" rank="0" text="" dxfId="2">
      <formula>EXACT(G6,"Over")</formula>
    </cfRule>
  </conditionalFormatting>
  <conditionalFormatting sqref="F6:F17">
    <cfRule type="cellIs" priority="6" operator="lessThan" aboveAverage="0" equalAverage="0" bottom="0" percent="0" rank="0" text="" dxfId="3">
      <formula>0</formula>
    </cfRule>
  </conditionalFormatting>
  <dataValidations count="1">
    <dataValidation allowBlank="true" error="Choose a value from the list." errorStyle="stop" errorTitle="Not in the list" operator="between" prompt="Use the arrow to choose a value." promptTitle="Match status" showDropDown="false" showErrorMessage="true" showInputMessage="false" sqref="G6:G17" type="list">
      <formula1>"Matched,Short,Over,Pending"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&amp;K6e6e73TidyPayouts · Free seller spreadsheet&amp;R&amp;8 &amp;K6e6e73Page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3" min="2" style="0" width="30"/>
    <col collapsed="false" customWidth="true" hidden="false" outlineLevel="0" max="4" min="4" style="0" width="22"/>
    <col collapsed="false" customWidth="true" hidden="false" outlineLevel="0" max="5" min="5" style="0" width="12"/>
    <col collapsed="false" customWidth="true" hidden="false" outlineLevel="0" max="6" min="6" style="0" width="50"/>
    <col collapsed="false" customWidth="true" hidden="false" outlineLevel="0" max="8" min="7" style="0" width="4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  <c r="G1" s="2"/>
      <c r="H1" s="2"/>
    </row>
    <row r="2" customFormat="false" ht="33.75" hidden="false" customHeight="true" outlineLevel="0" collapsed="false">
      <c r="A2" s="3" t="s">
        <v>120</v>
      </c>
      <c r="B2" s="3"/>
      <c r="C2" s="3"/>
      <c r="D2" s="3"/>
      <c r="E2" s="3"/>
      <c r="F2" s="3"/>
      <c r="G2" s="3"/>
      <c r="H2" s="3"/>
    </row>
    <row r="3" customFormat="false" ht="30" hidden="false" customHeight="true" outlineLevel="0" collapsed="false">
      <c r="A3" s="4" t="s">
        <v>121</v>
      </c>
      <c r="B3" s="4"/>
      <c r="C3" s="4"/>
      <c r="D3" s="4"/>
      <c r="E3" s="4"/>
      <c r="F3" s="4"/>
      <c r="G3" s="4"/>
      <c r="H3" s="4"/>
    </row>
    <row r="4" customFormat="false" ht="18" hidden="false" customHeight="true" outlineLevel="0" collapsed="false">
      <c r="A4" s="5" t="s">
        <v>4</v>
      </c>
      <c r="B4" s="5"/>
      <c r="C4" s="5"/>
      <c r="D4" s="5"/>
      <c r="E4" s="5"/>
      <c r="F4" s="5"/>
      <c r="G4" s="5"/>
      <c r="H4" s="5"/>
    </row>
    <row r="5" customFormat="false" ht="30" hidden="false" customHeight="true" outlineLevel="0" collapsed="false">
      <c r="B5" s="16" t="s">
        <v>43</v>
      </c>
      <c r="C5" s="16" t="s">
        <v>122</v>
      </c>
      <c r="D5" s="16" t="s">
        <v>123</v>
      </c>
      <c r="E5" s="16" t="s">
        <v>124</v>
      </c>
      <c r="F5" s="16" t="s">
        <v>125</v>
      </c>
      <c r="G5" s="16"/>
      <c r="H5" s="16"/>
    </row>
    <row r="6" customFormat="false" ht="15" hidden="false" customHeight="true" outlineLevel="0" collapsed="false">
      <c r="B6" s="17" t="s">
        <v>126</v>
      </c>
      <c r="C6" s="22" t="s">
        <v>127</v>
      </c>
      <c r="D6" s="23" t="n">
        <f aca="false">Settlement!C35</f>
        <v>9415.01</v>
      </c>
      <c r="E6" s="23"/>
      <c r="F6" s="34" t="s">
        <v>128</v>
      </c>
      <c r="G6" s="34"/>
      <c r="H6" s="34"/>
    </row>
    <row r="7" customFormat="false" ht="15" hidden="false" customHeight="true" outlineLevel="0" collapsed="false">
      <c r="B7" s="17" t="s">
        <v>99</v>
      </c>
      <c r="C7" s="22" t="s">
        <v>129</v>
      </c>
      <c r="D7" s="23" t="n">
        <f aca="false">-Settlement!C34</f>
        <v>7824.99</v>
      </c>
      <c r="E7" s="23"/>
      <c r="F7" s="34" t="s">
        <v>130</v>
      </c>
      <c r="G7" s="34"/>
      <c r="H7" s="34"/>
    </row>
    <row r="8" customFormat="false" ht="15" hidden="false" customHeight="true" outlineLevel="0" collapsed="false">
      <c r="B8" s="17" t="s">
        <v>131</v>
      </c>
      <c r="C8" s="22" t="s">
        <v>132</v>
      </c>
      <c r="D8" s="23" t="n">
        <f aca="false">-Settlement!C15</f>
        <v>215</v>
      </c>
      <c r="E8" s="23"/>
      <c r="F8" s="34" t="s">
        <v>133</v>
      </c>
      <c r="G8" s="34"/>
      <c r="H8" s="34"/>
    </row>
    <row r="9" customFormat="false" ht="15" hidden="false" customHeight="true" outlineLevel="0" collapsed="false">
      <c r="B9" s="17" t="s">
        <v>54</v>
      </c>
      <c r="C9" s="22" t="s">
        <v>134</v>
      </c>
      <c r="D9" s="23" t="n">
        <f aca="false">-(Settlement!C16+Settlement!C17)</f>
        <v>1225</v>
      </c>
      <c r="E9" s="23"/>
      <c r="F9" s="34" t="s">
        <v>135</v>
      </c>
      <c r="G9" s="34"/>
      <c r="H9" s="34"/>
    </row>
    <row r="10" customFormat="false" ht="15" hidden="false" customHeight="true" outlineLevel="0" collapsed="false">
      <c r="B10" s="17" t="s">
        <v>136</v>
      </c>
      <c r="C10" s="22" t="s">
        <v>137</v>
      </c>
      <c r="D10" s="23" t="n">
        <f aca="false">MAX(0,-(Settlement!C25+Settlement!C26))</f>
        <v>500</v>
      </c>
      <c r="E10" s="23" t="n">
        <f aca="false">MAX(0,Settlement!C25+Settlement!C26)</f>
        <v>0</v>
      </c>
      <c r="F10" s="34" t="s">
        <v>138</v>
      </c>
      <c r="G10" s="34"/>
      <c r="H10" s="34"/>
    </row>
    <row r="11" customFormat="false" ht="15" hidden="false" customHeight="true" outlineLevel="0" collapsed="false">
      <c r="B11" s="17" t="s">
        <v>139</v>
      </c>
      <c r="C11" s="22" t="s">
        <v>140</v>
      </c>
      <c r="D11" s="23" t="n">
        <f aca="false">MAX(0,-Settlement!C28)</f>
        <v>-0</v>
      </c>
      <c r="E11" s="23"/>
      <c r="F11" s="34" t="s">
        <v>141</v>
      </c>
      <c r="G11" s="34"/>
      <c r="H11" s="34"/>
    </row>
    <row r="12" customFormat="false" ht="15" hidden="false" customHeight="true" outlineLevel="0" collapsed="false">
      <c r="B12" s="17" t="s">
        <v>142</v>
      </c>
      <c r="C12" s="22" t="s">
        <v>143</v>
      </c>
      <c r="D12" s="23"/>
      <c r="E12" s="23" t="n">
        <f aca="false">Settlement!C32</f>
        <v>19060</v>
      </c>
      <c r="F12" s="34" t="s">
        <v>144</v>
      </c>
      <c r="G12" s="34"/>
      <c r="H12" s="34"/>
    </row>
    <row r="13" customFormat="false" ht="15" hidden="false" customHeight="true" outlineLevel="0" collapsed="false">
      <c r="B13" s="17" t="s">
        <v>76</v>
      </c>
      <c r="C13" s="22" t="s">
        <v>145</v>
      </c>
      <c r="D13" s="23"/>
      <c r="E13" s="23" t="n">
        <f aca="false">MAX(0,Settlement!C27)</f>
        <v>120</v>
      </c>
      <c r="F13" s="34" t="s">
        <v>146</v>
      </c>
      <c r="G13" s="34"/>
      <c r="H13" s="34"/>
    </row>
    <row r="14" customFormat="false" ht="15" hidden="false" customHeight="true" outlineLevel="0" collapsed="false">
      <c r="B14" s="17" t="s">
        <v>147</v>
      </c>
      <c r="C14" s="22" t="s">
        <v>147</v>
      </c>
      <c r="D14" s="23"/>
      <c r="E14" s="23" t="n">
        <f aca="false">MAX(0,Settlement!C28)</f>
        <v>0</v>
      </c>
      <c r="F14" s="34" t="s">
        <v>148</v>
      </c>
      <c r="G14" s="34"/>
      <c r="H14" s="34"/>
    </row>
    <row r="15" customFormat="false" ht="15" hidden="false" customHeight="true" outlineLevel="0" collapsed="false">
      <c r="B15" s="17" t="s">
        <v>149</v>
      </c>
      <c r="C15" s="22" t="s">
        <v>150</v>
      </c>
      <c r="D15" s="23" t="n">
        <v>0</v>
      </c>
      <c r="E15" s="23" t="n">
        <v>0</v>
      </c>
      <c r="F15" s="34" t="s">
        <v>151</v>
      </c>
      <c r="G15" s="34"/>
      <c r="H15" s="34"/>
    </row>
    <row r="16" customFormat="false" ht="15" hidden="false" customHeight="false" outlineLevel="0" collapsed="false">
      <c r="B16" s="17" t="s">
        <v>152</v>
      </c>
      <c r="C16" s="34" t="s">
        <v>153</v>
      </c>
      <c r="D16" s="25" t="n">
        <f aca="false">SUM(D6:D15)</f>
        <v>19180</v>
      </c>
      <c r="E16" s="25" t="n">
        <f aca="false">SUM(E6:E15)</f>
        <v>19180</v>
      </c>
    </row>
    <row r="17" customFormat="false" ht="15" hidden="false" customHeight="false" outlineLevel="0" collapsed="false">
      <c r="B17" s="17" t="s">
        <v>107</v>
      </c>
      <c r="D17" s="25" t="n">
        <f aca="false">D16-E16</f>
        <v>0</v>
      </c>
      <c r="E17" s="35" t="str">
        <f aca="false">IF(ABS(D17)&lt;=0.01,"Balanced","Check the entry")</f>
        <v>Balanced</v>
      </c>
    </row>
    <row r="19" customFormat="false" ht="24" hidden="false" customHeight="true" outlineLevel="0" collapsed="false">
      <c r="A19" s="6" t="s">
        <v>154</v>
      </c>
      <c r="B19" s="6"/>
      <c r="C19" s="6"/>
      <c r="D19" s="6"/>
      <c r="E19" s="6"/>
      <c r="F19" s="6"/>
      <c r="G19" s="6"/>
      <c r="H19" s="6"/>
    </row>
    <row r="20" customFormat="false" ht="30" hidden="false" customHeight="true" outlineLevel="0" collapsed="false">
      <c r="B20" s="16" t="s">
        <v>43</v>
      </c>
      <c r="C20" s="16" t="s">
        <v>155</v>
      </c>
      <c r="D20" s="16" t="s">
        <v>156</v>
      </c>
      <c r="E20" s="16" t="s">
        <v>157</v>
      </c>
      <c r="F20" s="16"/>
      <c r="G20" s="16"/>
      <c r="H20" s="16"/>
    </row>
    <row r="21" customFormat="false" ht="15" hidden="false" customHeight="true" outlineLevel="0" collapsed="false">
      <c r="B21" s="17" t="s">
        <v>126</v>
      </c>
      <c r="C21" s="22" t="s">
        <v>158</v>
      </c>
      <c r="D21" s="22" t="s">
        <v>159</v>
      </c>
      <c r="E21" s="34" t="s">
        <v>160</v>
      </c>
      <c r="F21" s="34"/>
      <c r="G21" s="34"/>
      <c r="H21" s="34"/>
    </row>
    <row r="22" customFormat="false" ht="15" hidden="false" customHeight="true" outlineLevel="0" collapsed="false">
      <c r="B22" s="17" t="s">
        <v>161</v>
      </c>
      <c r="C22" s="22" t="s">
        <v>161</v>
      </c>
      <c r="D22" s="22" t="s">
        <v>162</v>
      </c>
      <c r="E22" s="34" t="s">
        <v>163</v>
      </c>
      <c r="F22" s="34"/>
      <c r="G22" s="34"/>
      <c r="H22" s="34"/>
    </row>
    <row r="23" customFormat="false" ht="15" hidden="false" customHeight="true" outlineLevel="0" collapsed="false">
      <c r="B23" s="17" t="s">
        <v>131</v>
      </c>
      <c r="C23" s="22" t="s">
        <v>164</v>
      </c>
      <c r="D23" s="22" t="s">
        <v>162</v>
      </c>
      <c r="E23" s="34" t="s">
        <v>165</v>
      </c>
      <c r="F23" s="34"/>
      <c r="G23" s="34"/>
      <c r="H23" s="34"/>
    </row>
    <row r="24" customFormat="false" ht="15" hidden="false" customHeight="true" outlineLevel="0" collapsed="false">
      <c r="B24" s="17" t="s">
        <v>54</v>
      </c>
      <c r="C24" s="22" t="s">
        <v>166</v>
      </c>
      <c r="D24" s="22" t="s">
        <v>162</v>
      </c>
      <c r="E24" s="34" t="s">
        <v>167</v>
      </c>
      <c r="F24" s="34"/>
      <c r="G24" s="34"/>
      <c r="H24" s="34"/>
    </row>
    <row r="25" customFormat="false" ht="15" hidden="false" customHeight="true" outlineLevel="0" collapsed="false">
      <c r="B25" s="17" t="s">
        <v>136</v>
      </c>
      <c r="C25" s="22" t="s">
        <v>168</v>
      </c>
      <c r="D25" s="22" t="s">
        <v>169</v>
      </c>
      <c r="E25" s="34" t="s">
        <v>170</v>
      </c>
      <c r="F25" s="34"/>
      <c r="G25" s="34"/>
      <c r="H25" s="34"/>
    </row>
    <row r="26" customFormat="false" ht="15" hidden="false" customHeight="true" outlineLevel="0" collapsed="false">
      <c r="B26" s="17" t="s">
        <v>142</v>
      </c>
      <c r="C26" s="22" t="s">
        <v>171</v>
      </c>
      <c r="D26" s="22" t="s">
        <v>172</v>
      </c>
      <c r="E26" s="34" t="s">
        <v>173</v>
      </c>
      <c r="F26" s="34"/>
      <c r="G26" s="34"/>
      <c r="H26" s="34"/>
    </row>
    <row r="27" customFormat="false" ht="15" hidden="false" customHeight="true" outlineLevel="0" collapsed="false">
      <c r="B27" s="17" t="s">
        <v>76</v>
      </c>
      <c r="C27" s="22" t="s">
        <v>145</v>
      </c>
      <c r="D27" s="22" t="s">
        <v>172</v>
      </c>
      <c r="E27" s="34" t="s">
        <v>174</v>
      </c>
      <c r="F27" s="34"/>
      <c r="G27" s="34"/>
      <c r="H27" s="34"/>
    </row>
    <row r="29" customFormat="false" ht="30" hidden="false" customHeight="true" outlineLevel="0" collapsed="false">
      <c r="A29" s="12" t="s">
        <v>175</v>
      </c>
      <c r="B29" s="12"/>
      <c r="C29" s="12"/>
      <c r="D29" s="12"/>
      <c r="E29" s="12"/>
      <c r="F29" s="12"/>
      <c r="G29" s="12"/>
      <c r="H29" s="12"/>
    </row>
  </sheetData>
  <mergeCells count="26">
    <mergeCell ref="A1:D1"/>
    <mergeCell ref="E1:H1"/>
    <mergeCell ref="A2:H2"/>
    <mergeCell ref="A3:H3"/>
    <mergeCell ref="A4:H4"/>
    <mergeCell ref="F5:H5"/>
    <mergeCell ref="F6:H6"/>
    <mergeCell ref="F7:H7"/>
    <mergeCell ref="F8:H8"/>
    <mergeCell ref="F9:H9"/>
    <mergeCell ref="F10:H10"/>
    <mergeCell ref="F11:H11"/>
    <mergeCell ref="F12:H12"/>
    <mergeCell ref="F13:H13"/>
    <mergeCell ref="F14:H14"/>
    <mergeCell ref="F15:H15"/>
    <mergeCell ref="A19:H19"/>
    <mergeCell ref="E20:H20"/>
    <mergeCell ref="E21:H21"/>
    <mergeCell ref="E22:H22"/>
    <mergeCell ref="E23:H23"/>
    <mergeCell ref="E24:H24"/>
    <mergeCell ref="E25:H25"/>
    <mergeCell ref="E26:H26"/>
    <mergeCell ref="E27:H27"/>
    <mergeCell ref="A29:H29"/>
  </mergeCell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&amp;K6e6e73TidyPayouts · Free seller spreadsheet&amp;R&amp;8 &amp;K6e6e73Page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13"/>
    <col collapsed="false" customWidth="true" hidden="false" outlineLevel="0" max="6" min="6" style="0" width="50"/>
    <col collapsed="false" customWidth="true" hidden="false" outlineLevel="0" max="8" min="7" style="0" width="4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  <c r="G1" s="2"/>
      <c r="H1" s="2"/>
    </row>
    <row r="2" customFormat="false" ht="33.75" hidden="false" customHeight="true" outlineLevel="0" collapsed="false">
      <c r="A2" s="3" t="s">
        <v>25</v>
      </c>
      <c r="B2" s="3"/>
      <c r="C2" s="3"/>
      <c r="D2" s="3"/>
      <c r="E2" s="3"/>
      <c r="F2" s="3"/>
      <c r="G2" s="3"/>
      <c r="H2" s="3"/>
    </row>
    <row r="3" customFormat="false" ht="30" hidden="false" customHeight="true" outlineLevel="0" collapsed="false">
      <c r="A3" s="4" t="s">
        <v>176</v>
      </c>
      <c r="B3" s="4"/>
      <c r="C3" s="4"/>
      <c r="D3" s="4"/>
      <c r="E3" s="4"/>
      <c r="F3" s="4"/>
      <c r="G3" s="4"/>
      <c r="H3" s="4"/>
    </row>
    <row r="4" customFormat="false" ht="18" hidden="false" customHeight="true" outlineLevel="0" collapsed="false">
      <c r="A4" s="5" t="s">
        <v>4</v>
      </c>
      <c r="B4" s="5"/>
      <c r="C4" s="5"/>
      <c r="D4" s="5"/>
      <c r="E4" s="5"/>
      <c r="F4" s="5"/>
      <c r="G4" s="5"/>
      <c r="H4" s="5"/>
    </row>
    <row r="5" customFormat="false" ht="30" hidden="false" customHeight="true" outlineLevel="0" collapsed="false">
      <c r="B5" s="16" t="s">
        <v>177</v>
      </c>
      <c r="C5" s="16" t="s">
        <v>108</v>
      </c>
      <c r="D5" s="16" t="s">
        <v>178</v>
      </c>
      <c r="E5" s="16" t="s">
        <v>179</v>
      </c>
      <c r="F5" s="16" t="s">
        <v>109</v>
      </c>
      <c r="G5" s="16"/>
      <c r="H5" s="16"/>
    </row>
    <row r="6" customFormat="false" ht="27.75" hidden="false" customHeight="true" outlineLevel="0" collapsed="false">
      <c r="B6" s="17" t="s">
        <v>180</v>
      </c>
      <c r="C6" s="36" t="s">
        <v>181</v>
      </c>
      <c r="D6" s="36" t="s">
        <v>182</v>
      </c>
      <c r="E6" s="36" t="s">
        <v>183</v>
      </c>
      <c r="F6" s="37" t="s">
        <v>184</v>
      </c>
      <c r="G6" s="37"/>
      <c r="H6" s="37"/>
    </row>
    <row r="7" customFormat="false" ht="27.75" hidden="false" customHeight="true" outlineLevel="0" collapsed="false">
      <c r="B7" s="17" t="s">
        <v>185</v>
      </c>
      <c r="C7" s="36" t="s">
        <v>181</v>
      </c>
      <c r="D7" s="36" t="s">
        <v>182</v>
      </c>
      <c r="E7" s="36" t="s">
        <v>183</v>
      </c>
      <c r="F7" s="37" t="s">
        <v>186</v>
      </c>
      <c r="G7" s="37"/>
      <c r="H7" s="37"/>
    </row>
    <row r="8" customFormat="false" ht="27.75" hidden="false" customHeight="true" outlineLevel="0" collapsed="false">
      <c r="B8" s="17" t="s">
        <v>187</v>
      </c>
      <c r="C8" s="36" t="s">
        <v>188</v>
      </c>
      <c r="D8" s="36" t="s">
        <v>182</v>
      </c>
      <c r="E8" s="36" t="s">
        <v>189</v>
      </c>
      <c r="F8" s="37" t="s">
        <v>190</v>
      </c>
      <c r="G8" s="37"/>
      <c r="H8" s="37"/>
    </row>
    <row r="9" customFormat="false" ht="27.75" hidden="false" customHeight="true" outlineLevel="0" collapsed="false">
      <c r="B9" s="17" t="s">
        <v>191</v>
      </c>
      <c r="C9" s="36" t="s">
        <v>192</v>
      </c>
      <c r="D9" s="36" t="s">
        <v>182</v>
      </c>
      <c r="E9" s="36" t="s">
        <v>189</v>
      </c>
      <c r="F9" s="37" t="s">
        <v>193</v>
      </c>
      <c r="G9" s="37"/>
      <c r="H9" s="37"/>
    </row>
    <row r="10" customFormat="false" ht="27.75" hidden="false" customHeight="true" outlineLevel="0" collapsed="false">
      <c r="B10" s="17" t="s">
        <v>194</v>
      </c>
      <c r="C10" s="36" t="s">
        <v>192</v>
      </c>
      <c r="D10" s="36" t="s">
        <v>182</v>
      </c>
      <c r="E10" s="36" t="s">
        <v>189</v>
      </c>
      <c r="F10" s="37" t="s">
        <v>195</v>
      </c>
      <c r="G10" s="37"/>
      <c r="H10" s="37"/>
    </row>
    <row r="11" customFormat="false" ht="27.75" hidden="false" customHeight="true" outlineLevel="0" collapsed="false">
      <c r="B11" s="17" t="s">
        <v>196</v>
      </c>
      <c r="C11" s="36" t="s">
        <v>192</v>
      </c>
      <c r="D11" s="36" t="s">
        <v>182</v>
      </c>
      <c r="E11" s="36" t="s">
        <v>189</v>
      </c>
      <c r="F11" s="37" t="s">
        <v>197</v>
      </c>
      <c r="G11" s="37"/>
      <c r="H11" s="37"/>
    </row>
    <row r="12" customFormat="false" ht="27.75" hidden="false" customHeight="true" outlineLevel="0" collapsed="false">
      <c r="B12" s="17" t="s">
        <v>198</v>
      </c>
      <c r="C12" s="36" t="s">
        <v>192</v>
      </c>
      <c r="D12" s="36" t="s">
        <v>182</v>
      </c>
      <c r="E12" s="36" t="s">
        <v>199</v>
      </c>
      <c r="F12" s="37" t="s">
        <v>200</v>
      </c>
      <c r="G12" s="37"/>
      <c r="H12" s="37"/>
    </row>
    <row r="13" customFormat="false" ht="27.75" hidden="false" customHeight="true" outlineLevel="0" collapsed="false">
      <c r="B13" s="17" t="s">
        <v>201</v>
      </c>
      <c r="C13" s="36" t="s">
        <v>192</v>
      </c>
      <c r="D13" s="36" t="s">
        <v>182</v>
      </c>
      <c r="E13" s="36" t="s">
        <v>199</v>
      </c>
      <c r="F13" s="37" t="s">
        <v>202</v>
      </c>
      <c r="G13" s="37"/>
      <c r="H13" s="37"/>
    </row>
    <row r="14" customFormat="false" ht="27.75" hidden="false" customHeight="true" outlineLevel="0" collapsed="false">
      <c r="B14" s="17" t="s">
        <v>203</v>
      </c>
      <c r="C14" s="36" t="s">
        <v>192</v>
      </c>
      <c r="D14" s="36" t="s">
        <v>182</v>
      </c>
      <c r="E14" s="36" t="s">
        <v>199</v>
      </c>
      <c r="F14" s="37" t="s">
        <v>204</v>
      </c>
      <c r="G14" s="37"/>
      <c r="H14" s="37"/>
    </row>
    <row r="15" customFormat="false" ht="27.75" hidden="false" customHeight="true" outlineLevel="0" collapsed="false">
      <c r="B15" s="17" t="s">
        <v>205</v>
      </c>
      <c r="C15" s="36" t="s">
        <v>192</v>
      </c>
      <c r="D15" s="36" t="s">
        <v>182</v>
      </c>
      <c r="E15" s="36" t="s">
        <v>206</v>
      </c>
      <c r="F15" s="37" t="s">
        <v>207</v>
      </c>
      <c r="G15" s="37"/>
      <c r="H15" s="37"/>
    </row>
    <row r="16" customFormat="false" ht="27.75" hidden="false" customHeight="true" outlineLevel="0" collapsed="false">
      <c r="B16" s="17" t="s">
        <v>208</v>
      </c>
      <c r="C16" s="36" t="s">
        <v>192</v>
      </c>
      <c r="D16" s="36" t="s">
        <v>182</v>
      </c>
      <c r="E16" s="36" t="s">
        <v>206</v>
      </c>
      <c r="F16" s="37" t="s">
        <v>209</v>
      </c>
      <c r="G16" s="37"/>
      <c r="H16" s="37"/>
    </row>
    <row r="17" customFormat="false" ht="27.75" hidden="false" customHeight="true" outlineLevel="0" collapsed="false">
      <c r="B17" s="17" t="s">
        <v>210</v>
      </c>
      <c r="C17" s="36" t="s">
        <v>192</v>
      </c>
      <c r="D17" s="36" t="s">
        <v>182</v>
      </c>
      <c r="E17" s="36" t="s">
        <v>211</v>
      </c>
      <c r="F17" s="37" t="s">
        <v>212</v>
      </c>
      <c r="G17" s="37"/>
      <c r="H17" s="37"/>
    </row>
    <row r="19" customFormat="false" ht="15" hidden="false" customHeight="false" outlineLevel="0" collapsed="false">
      <c r="B19" s="13" t="s">
        <v>213</v>
      </c>
      <c r="D19" s="38" t="n">
        <f aca="false">IFERROR(COUNTIF(C6:C17,"Done")/COUNTA(B6:B17),0)</f>
        <v>0.166666666666667</v>
      </c>
    </row>
    <row r="21" customFormat="false" ht="30" hidden="false" customHeight="true" outlineLevel="0" collapsed="false">
      <c r="A21" s="12" t="s">
        <v>214</v>
      </c>
      <c r="B21" s="12"/>
      <c r="C21" s="12"/>
      <c r="D21" s="12"/>
      <c r="E21" s="12"/>
      <c r="F21" s="12"/>
      <c r="G21" s="12"/>
      <c r="H21" s="12"/>
    </row>
  </sheetData>
  <mergeCells count="19">
    <mergeCell ref="A1:D1"/>
    <mergeCell ref="E1:H1"/>
    <mergeCell ref="A2:H2"/>
    <mergeCell ref="A3:H3"/>
    <mergeCell ref="A4:H4"/>
    <mergeCell ref="F5:H5"/>
    <mergeCell ref="F6:H6"/>
    <mergeCell ref="F7:H7"/>
    <mergeCell ref="F8:H8"/>
    <mergeCell ref="F9:H9"/>
    <mergeCell ref="F10:H10"/>
    <mergeCell ref="F11:H11"/>
    <mergeCell ref="F12:H12"/>
    <mergeCell ref="F13:H13"/>
    <mergeCell ref="F14:H14"/>
    <mergeCell ref="F15:H15"/>
    <mergeCell ref="F16:H16"/>
    <mergeCell ref="F17:H17"/>
    <mergeCell ref="A21:H21"/>
  </mergeCells>
  <conditionalFormatting sqref="C6:C17">
    <cfRule type="expression" priority="2" aboveAverage="0" equalAverage="0" bottom="0" percent="0" rank="0" text="" dxfId="0">
      <formula>EXACT(C6,"Done")</formula>
    </cfRule>
    <cfRule type="expression" priority="3" aboveAverage="0" equalAverage="0" bottom="0" percent="0" rank="0" text="" dxfId="1">
      <formula>EXACT(C6,"In progress")</formula>
    </cfRule>
    <cfRule type="expression" priority="4" aboveAverage="0" equalAverage="0" bottom="0" percent="0" rank="0" text="" dxfId="1">
      <formula>EXACT(C6,"N/A")</formula>
    </cfRule>
    <cfRule type="expression" priority="5" aboveAverage="0" equalAverage="0" bottom="0" percent="0" rank="0" text="" dxfId="2">
      <formula>EXACT(C6,"Not started")</formula>
    </cfRule>
  </conditionalFormatting>
  <dataValidations count="1">
    <dataValidation allowBlank="true" error="Choose a value from the list." errorStyle="stop" errorTitle="Not in the list" operator="between" prompt="Use the arrow to choose a value." promptTitle="Close status" showDropDown="false" showErrorMessage="true" showInputMessage="false" sqref="C6:C17" type="list">
      <formula1>"Not started,In progress,Done,N/A"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&amp;K6e6e73TidyPayouts · Free seller spreadsheet&amp;R&amp;8 &amp;K6e6e73Page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6"/>
    <col collapsed="false" customWidth="true" hidden="false" outlineLevel="0" max="3" min="3" style="0" width="78"/>
    <col collapsed="false" customWidth="true" hidden="false" outlineLevel="0" max="4" min="4" style="0" width="4"/>
    <col collapsed="false" customWidth="true" hidden="false" outlineLevel="0" max="5" min="5" style="0" width="18"/>
    <col collapsed="false" customWidth="true" hidden="false" outlineLevel="0" max="6" min="6" style="0" width="3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</row>
    <row r="2" customFormat="false" ht="33.75" hidden="false" customHeight="true" outlineLevel="0" collapsed="false">
      <c r="A2" s="3" t="s">
        <v>215</v>
      </c>
      <c r="B2" s="3"/>
      <c r="C2" s="3"/>
      <c r="D2" s="3"/>
      <c r="E2" s="3"/>
      <c r="F2" s="3"/>
    </row>
    <row r="3" customFormat="false" ht="30" hidden="false" customHeight="true" outlineLevel="0" collapsed="false">
      <c r="A3" s="4" t="s">
        <v>216</v>
      </c>
      <c r="B3" s="4"/>
      <c r="C3" s="4"/>
      <c r="D3" s="4"/>
      <c r="E3" s="4"/>
      <c r="F3" s="4"/>
    </row>
    <row r="4" customFormat="false" ht="18" hidden="false" customHeight="true" outlineLevel="0" collapsed="false">
      <c r="A4" s="5" t="s">
        <v>4</v>
      </c>
      <c r="B4" s="5"/>
      <c r="C4" s="5"/>
      <c r="D4" s="5"/>
      <c r="E4" s="5"/>
      <c r="F4" s="5"/>
    </row>
    <row r="6" customFormat="false" ht="24" hidden="false" customHeight="true" outlineLevel="0" collapsed="false">
      <c r="A6" s="6" t="s">
        <v>217</v>
      </c>
      <c r="B6" s="6"/>
      <c r="C6" s="6"/>
      <c r="D6" s="6"/>
      <c r="E6" s="6"/>
      <c r="F6" s="6"/>
    </row>
    <row r="7" customFormat="false" ht="30" hidden="false" customHeight="true" outlineLevel="0" collapsed="false">
      <c r="B7" s="16" t="s">
        <v>43</v>
      </c>
      <c r="C7" s="16" t="s">
        <v>218</v>
      </c>
    </row>
    <row r="8" customFormat="false" ht="27.75" hidden="false" customHeight="true" outlineLevel="0" collapsed="false">
      <c r="B8" s="17" t="s">
        <v>46</v>
      </c>
      <c r="C8" s="34" t="s">
        <v>219</v>
      </c>
    </row>
    <row r="9" customFormat="false" ht="27.75" hidden="false" customHeight="true" outlineLevel="0" collapsed="false">
      <c r="B9" s="17" t="s">
        <v>220</v>
      </c>
      <c r="C9" s="34" t="s">
        <v>221</v>
      </c>
    </row>
    <row r="10" customFormat="false" ht="27.75" hidden="false" customHeight="true" outlineLevel="0" collapsed="false">
      <c r="B10" s="17" t="s">
        <v>52</v>
      </c>
      <c r="C10" s="34" t="s">
        <v>222</v>
      </c>
    </row>
    <row r="11" customFormat="false" ht="27.75" hidden="false" customHeight="true" outlineLevel="0" collapsed="false">
      <c r="B11" s="17" t="s">
        <v>223</v>
      </c>
      <c r="C11" s="34" t="s">
        <v>224</v>
      </c>
    </row>
    <row r="12" customFormat="false" ht="27.75" hidden="false" customHeight="true" outlineLevel="0" collapsed="false">
      <c r="B12" s="17" t="s">
        <v>225</v>
      </c>
      <c r="C12" s="34" t="s">
        <v>226</v>
      </c>
    </row>
    <row r="13" customFormat="false" ht="27.75" hidden="false" customHeight="true" outlineLevel="0" collapsed="false">
      <c r="B13" s="17" t="s">
        <v>227</v>
      </c>
      <c r="C13" s="34" t="s">
        <v>228</v>
      </c>
    </row>
    <row r="14" customFormat="false" ht="27.75" hidden="false" customHeight="true" outlineLevel="0" collapsed="false">
      <c r="B14" s="17" t="s">
        <v>229</v>
      </c>
      <c r="C14" s="34" t="s">
        <v>230</v>
      </c>
    </row>
    <row r="15" customFormat="false" ht="27.75" hidden="false" customHeight="true" outlineLevel="0" collapsed="false">
      <c r="B15" s="17" t="s">
        <v>64</v>
      </c>
      <c r="C15" s="34" t="s">
        <v>231</v>
      </c>
    </row>
    <row r="16" customFormat="false" ht="27.75" hidden="false" customHeight="true" outlineLevel="0" collapsed="false">
      <c r="B16" s="17" t="s">
        <v>232</v>
      </c>
      <c r="C16" s="34" t="s">
        <v>233</v>
      </c>
    </row>
    <row r="17" customFormat="false" ht="27.75" hidden="false" customHeight="true" outlineLevel="0" collapsed="false">
      <c r="B17" s="17" t="s">
        <v>76</v>
      </c>
      <c r="C17" s="34" t="s">
        <v>234</v>
      </c>
    </row>
    <row r="18" customFormat="false" ht="27.75" hidden="false" customHeight="true" outlineLevel="0" collapsed="false">
      <c r="B18" s="17" t="s">
        <v>235</v>
      </c>
      <c r="C18" s="34" t="s">
        <v>236</v>
      </c>
    </row>
    <row r="20" customFormat="false" ht="24" hidden="false" customHeight="true" outlineLevel="0" collapsed="false">
      <c r="A20" s="6" t="s">
        <v>237</v>
      </c>
      <c r="B20" s="6"/>
      <c r="C20" s="6"/>
      <c r="D20" s="6"/>
      <c r="E20" s="6"/>
      <c r="F20" s="6"/>
    </row>
    <row r="21" customFormat="false" ht="30" hidden="false" customHeight="true" outlineLevel="0" collapsed="false">
      <c r="A21" s="11" t="s">
        <v>238</v>
      </c>
      <c r="B21" s="11"/>
      <c r="C21" s="11"/>
      <c r="D21" s="11"/>
      <c r="E21" s="11"/>
      <c r="F21" s="11"/>
    </row>
    <row r="22" customFormat="false" ht="30" hidden="false" customHeight="true" outlineLevel="0" collapsed="false">
      <c r="A22" s="11" t="s">
        <v>239</v>
      </c>
      <c r="B22" s="11"/>
      <c r="C22" s="11"/>
      <c r="D22" s="11"/>
      <c r="E22" s="11"/>
      <c r="F22" s="11"/>
    </row>
    <row r="23" customFormat="false" ht="30" hidden="false" customHeight="true" outlineLevel="0" collapsed="false">
      <c r="A23" s="11" t="s">
        <v>240</v>
      </c>
      <c r="B23" s="11"/>
      <c r="C23" s="11"/>
      <c r="D23" s="11"/>
      <c r="E23" s="11"/>
      <c r="F23" s="11"/>
    </row>
    <row r="24" customFormat="false" ht="30" hidden="false" customHeight="true" outlineLevel="0" collapsed="false">
      <c r="A24" s="11" t="s">
        <v>241</v>
      </c>
      <c r="B24" s="11"/>
      <c r="C24" s="11"/>
      <c r="D24" s="11"/>
      <c r="E24" s="11"/>
      <c r="F24" s="11"/>
    </row>
    <row r="25" customFormat="false" ht="30" hidden="false" customHeight="true" outlineLevel="0" collapsed="false">
      <c r="A25" s="11" t="s">
        <v>242</v>
      </c>
      <c r="B25" s="11"/>
      <c r="C25" s="11"/>
      <c r="D25" s="11"/>
      <c r="E25" s="11"/>
      <c r="F25" s="11"/>
    </row>
    <row r="26" customFormat="false" ht="30" hidden="false" customHeight="true" outlineLevel="0" collapsed="false">
      <c r="A26" s="11" t="s">
        <v>243</v>
      </c>
      <c r="B26" s="11"/>
      <c r="C26" s="11"/>
      <c r="D26" s="11"/>
      <c r="E26" s="11"/>
      <c r="F26" s="11"/>
    </row>
    <row r="28" customFormat="false" ht="24" hidden="false" customHeight="true" outlineLevel="0" collapsed="false">
      <c r="A28" s="6" t="s">
        <v>244</v>
      </c>
      <c r="B28" s="6"/>
      <c r="C28" s="6"/>
      <c r="D28" s="6"/>
      <c r="E28" s="6"/>
      <c r="F28" s="6"/>
    </row>
    <row r="29" customFormat="false" ht="36" hidden="false" customHeight="true" outlineLevel="0" collapsed="false">
      <c r="A29" s="11" t="s">
        <v>245</v>
      </c>
      <c r="B29" s="11"/>
      <c r="C29" s="11"/>
      <c r="D29" s="11"/>
      <c r="E29" s="11"/>
      <c r="F29" s="11"/>
    </row>
    <row r="30" customFormat="false" ht="36" hidden="false" customHeight="true" outlineLevel="0" collapsed="false">
      <c r="A30" s="11" t="s">
        <v>246</v>
      </c>
      <c r="B30" s="11"/>
      <c r="C30" s="11"/>
      <c r="D30" s="11"/>
      <c r="E30" s="11"/>
      <c r="F30" s="11"/>
    </row>
    <row r="32" customFormat="false" ht="24" hidden="false" customHeight="true" outlineLevel="0" collapsed="false">
      <c r="A32" s="6" t="s">
        <v>247</v>
      </c>
      <c r="B32" s="6"/>
      <c r="C32" s="6"/>
      <c r="D32" s="6"/>
      <c r="E32" s="6"/>
      <c r="F32" s="6"/>
    </row>
    <row r="33" customFormat="false" ht="15" hidden="false" customHeight="false" outlineLevel="0" collapsed="false">
      <c r="B33" s="39" t="s">
        <v>248</v>
      </c>
    </row>
    <row r="34" customFormat="false" ht="15" hidden="false" customHeight="false" outlineLevel="0" collapsed="false">
      <c r="B34" s="39" t="s">
        <v>249</v>
      </c>
    </row>
    <row r="35" customFormat="false" ht="15" hidden="false" customHeight="false" outlineLevel="0" collapsed="false">
      <c r="B35" s="39" t="s">
        <v>250</v>
      </c>
    </row>
    <row r="36" customFormat="false" ht="15" hidden="false" customHeight="false" outlineLevel="0" collapsed="false">
      <c r="B36" s="39" t="s">
        <v>251</v>
      </c>
    </row>
    <row r="38" customFormat="false" ht="30" hidden="false" customHeight="true" outlineLevel="0" collapsed="false">
      <c r="A38" s="12" t="s">
        <v>252</v>
      </c>
      <c r="B38" s="12"/>
      <c r="C38" s="12"/>
      <c r="D38" s="12"/>
      <c r="E38" s="12"/>
      <c r="F38" s="12"/>
    </row>
  </sheetData>
  <mergeCells count="18">
    <mergeCell ref="A1:D1"/>
    <mergeCell ref="E1:F1"/>
    <mergeCell ref="A2:F2"/>
    <mergeCell ref="A3:F3"/>
    <mergeCell ref="A4:F4"/>
    <mergeCell ref="A6:F6"/>
    <mergeCell ref="A20:F20"/>
    <mergeCell ref="A21:F21"/>
    <mergeCell ref="A22:F22"/>
    <mergeCell ref="A23:F23"/>
    <mergeCell ref="A24:F24"/>
    <mergeCell ref="A25:F25"/>
    <mergeCell ref="A26:F26"/>
    <mergeCell ref="A28:F28"/>
    <mergeCell ref="A29:F29"/>
    <mergeCell ref="A30:F30"/>
    <mergeCell ref="A32:F32"/>
    <mergeCell ref="A38:F38"/>
  </mergeCells>
  <hyperlinks>
    <hyperlink ref="B33" r:id="rId1" display="TidyPayouts — Amazon settlement vs sales"/>
    <hyperlink ref="B34" r:id="rId2" display="TidyPayouts — payout reconciliation checklist"/>
    <hyperlink ref="B35" r:id="rId3" display="TidyPayouts — marketplace payout journal entry"/>
    <hyperlink ref="B36" r:id="rId4" display="Amazon Seller Central Help — settlement reports"/>
  </hyperlink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&amp;K6e6e73TidyPayouts · Free seller spreadsheet&amp;R&amp;8 &amp;K6e6e73Page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2026-10-27T00:41:14Z</dcterms:created>
  <dc:creator>TidyPayouts</dc:creator>
  <dc:description>Free TidyPayouts seller spreadsheet for marketplace payout reconciliation and month-end close.</dc:description>
  <cp:keywords>payout reconciliation Amazon settlement journal entry TidyPayouts</cp:keywords>
  <dc:language>en-US</dc:language>
  <cp:lastModifiedBy/>
  <dcterms:modified xsi:type="dcterms:W3CDTF">2026-10-26T20:41:17Z</dcterms:modified>
  <cp:revision>1</cp:revision>
  <dc:subject>Settlement to bank to journal entry</dc:subject>
  <dc:title>Marketplace Payout Reconciliation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