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alculator" sheetId="2" state="visible" r:id="rId4"/>
    <sheet name="Scenarios" sheetId="3" state="visible" r:id="rId5"/>
    <sheet name="Rate card" sheetId="4" state="visible" r:id="rId6"/>
    <sheet name="Sources" sheetId="5" state="visible" r:id="rId7"/>
  </sheets>
  <definedNames>
    <definedName function="false" hidden="false" localSheetId="1" name="_xlnm.Print_Area" vbProcedure="false">Calculator!$A$1:$J$82</definedName>
    <definedName function="false" hidden="false" localSheetId="3" name="_xlnm.Print_Area" vbProcedure="false">'Rate card'!$A$1:$I$75</definedName>
    <definedName function="false" hidden="false" localSheetId="2" name="_xlnm.Print_Area" vbProcedure="false">Scenarios!$A$1:$F$38</definedName>
    <definedName function="false" hidden="false" localSheetId="4" name="_xlnm.Print_Area" vbProcedure="false">Sources!$A$1:$F$28</definedName>
    <definedName function="false" hidden="false" localSheetId="0" name="_xlnm.Print_Area" vbProcedure="false">'Start here'!$A$1:$G$36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<sst xmlns="http://schemas.openxmlformats.org/spreadsheetml/2006/main" count="420" uniqueCount="354">
  <si>
    <t xml:space="preserve">TidyPayouts</t>
  </si>
  <si>
    <t xml:space="preserve">FREE SELLER SPREADSHEET</t>
  </si>
  <si>
    <t xml:space="preserve">Amazon FBA Profit &amp; Fee Calculator</t>
  </si>
  <si>
    <t xml:space="preserve">Price a product with present-day US Amazon fees — referral, fulfillment, inbound placement, storage, returns, ads and your landed cost — then see profit, margin, ROI and break-even.</t>
  </si>
  <si>
    <t xml:space="preserve">Version 1.0  ·  Updated October 2026  ·  tidypayouts.com/spreadsheets</t>
  </si>
  <si>
    <t xml:space="preserve">HOW TO USE THIS WORKBOOK</t>
  </si>
  <si>
    <t xml:space="preserve">1  Describe the product</t>
  </si>
  <si>
    <t xml:space="preserve">Enter the product name, category, selling price and the number of units you expect to sell each month. Everything yellow is yours to edit.</t>
  </si>
  <si>
    <t xml:space="preserve">2  Add your real costs</t>
  </si>
  <si>
    <t xml:space="preserve">Use your supplier invoice and freight bill for product cost, inbound freight, duty and prep. Landed cost — not just the unit price — is what the business actually pays.</t>
  </si>
  <si>
    <t xml:space="preserve">3  Check the size tier</t>
  </si>
  <si>
    <t xml:space="preserve">Enter the packaged dimensions and weight. Amazon bills the greater of actual or dimensional weight, so a light but bulky item can cost more to ship.</t>
  </si>
  <si>
    <t xml:space="preserve">4  Use the fee estimate, then verify</t>
  </si>
  <si>
    <t xml:space="preserve">The workbook estimates the 2026 fulfillment fee from the size tier and weight. For an exact number, paste the fee from Seller Central's Revenue Calculator into the FBA fee override cell.</t>
  </si>
  <si>
    <t xml:space="preserve">5  Read the unit economics</t>
  </si>
  <si>
    <t xml:space="preserve">Profit, margin, ROI and break-even update automatically. The Scenarios sheet shows how the same product behaves at five different prices.</t>
  </si>
  <si>
    <t xml:space="preserve">6  Stress-test before you buy</t>
  </si>
  <si>
    <t xml:space="preserve">Change one input at a time — landed cost, ad spend, return rate — and watch the profit. A product that only works at the perfect price is not a product; it is a hope.</t>
  </si>
  <si>
    <t xml:space="preserve">THE COLOR KEY</t>
  </si>
  <si>
    <t xml:space="preserve">Pale yellow — An input. Change it to match your product.</t>
  </si>
  <si>
    <t xml:space="preserve">Light grey — A calculation. It works itself out — leave it alone.</t>
  </si>
  <si>
    <t xml:space="preserve">Green — A headline result. This is what you came for.</t>
  </si>
  <si>
    <t xml:space="preserve">WHAT'S INSIDE</t>
  </si>
  <si>
    <t xml:space="preserve">Calculator</t>
  </si>
  <si>
    <t xml:space="preserve">The main model: product inputs, size tier, fee build-up, unit economics and a monthly view.</t>
  </si>
  <si>
    <t xml:space="preserve">Scenarios</t>
  </si>
  <si>
    <t xml:space="preserve">Five price points side by side, with profit, margin, ROI and the price needed for a target margin.</t>
  </si>
  <si>
    <t xml:space="preserve">Rate card</t>
  </si>
  <si>
    <t xml:space="preserve">2026 US referral rates, fulfillment fee bands, storage rates and other defaults. Every rate is editable in the model.</t>
  </si>
  <si>
    <t xml:space="preserve">Sources</t>
  </si>
  <si>
    <t xml:space="preserve">Where the defaults came from, how to verify them, and the change log.</t>
  </si>
  <si>
    <t xml:space="preserve">BEFORE YOU RELY ON THE NUMBER</t>
  </si>
  <si>
    <t xml:space="preserve">•  These are planning defaults for US Amazon FBA as of October 2026, not a quote from Amazon. Referral categories and fee amounts change; confirm the exact fee for your ASIN in Seller Central before you commit to a purchase order.</t>
  </si>
  <si>
    <t xml:space="preserve">•  The fulfillment estimate is deliberately simple: four small-standard bands, large standard to 20 lb, large bulky and extra-large. Amazon's official rate card has more weight bands. Paste the exact fee into the override cell when precision matters.</t>
  </si>
  <si>
    <t xml:space="preserve">•  The workbook models one product at a time. It does not calculate sales tax, VAT, income tax or marketplace-facilitated tax collection. Those are separate questions.</t>
  </si>
  <si>
    <t xml:space="preserve">•  Nothing here is tax, legal or accounting advice. Use it to ask better questions, then check the answer against your own records and a qualified adviser.</t>
  </si>
  <si>
    <t xml:space="preserve">USEFUL LINKS</t>
  </si>
  <si>
    <t xml:space="preserve">Amazon Revenue Calculator (exact per-ASIN fees)</t>
  </si>
  <si>
    <t xml:space="preserve">Amazon FBA fulfillment fees</t>
  </si>
  <si>
    <t xml:space="preserve">Amazon referral fee schedule</t>
  </si>
  <si>
    <t xml:space="preserve">TidyPayouts free seller tools</t>
  </si>
  <si>
    <t xml:space="preserve">The product, the fees, the profit</t>
  </si>
  <si>
    <t xml:space="preserve">Change the pale-yellow cells. Everything else is calculated. Start with the product, then check the size tier and the fee estimate.</t>
  </si>
  <si>
    <t xml:space="preserve">PRODUCT &amp; ASSUMPTIONS</t>
  </si>
  <si>
    <t xml:space="preserve">AT A GLANCE</t>
  </si>
  <si>
    <t xml:space="preserve">CATEGORY LOOKUP (AUTO)</t>
  </si>
  <si>
    <t xml:space="preserve">Product name</t>
  </si>
  <si>
    <t xml:space="preserve">Stoneware Mug — 12 oz</t>
  </si>
  <si>
    <t xml:space="preserve">A label for this model.</t>
  </si>
  <si>
    <t xml:space="preserve">Net profit / unit</t>
  </si>
  <si>
    <t xml:space="preserve">Match row</t>
  </si>
  <si>
    <t xml:space="preserve">Category (referral fee)</t>
  </si>
  <si>
    <t xml:space="preserve">Home &amp; Kitchen</t>
  </si>
  <si>
    <t xml:space="preserve">Pick the category Amazon uses for the ASIN.</t>
  </si>
  <si>
    <t xml:space="preserve">Bracket 1 up to</t>
  </si>
  <si>
    <t xml:space="preserve">Selling price (USD)</t>
  </si>
  <si>
    <t xml:space="preserve">The item price. If you charge shipping, add it here or use a referral override.</t>
  </si>
  <si>
    <t xml:space="preserve">Net margin</t>
  </si>
  <si>
    <t xml:space="preserve">Rate 1</t>
  </si>
  <si>
    <t xml:space="preserve">Units sold per month</t>
  </si>
  <si>
    <t xml:space="preserve">Your realistic monthly run rate.</t>
  </si>
  <si>
    <t xml:space="preserve">Bracket 2 up to</t>
  </si>
  <si>
    <t xml:space="preserve">Selling plan</t>
  </si>
  <si>
    <t xml:space="preserve">Professional</t>
  </si>
  <si>
    <t xml:space="preserve">Professional is $39.99/month; Individual is $0.99/item.</t>
  </si>
  <si>
    <t xml:space="preserve">ROI on landed cost</t>
  </si>
  <si>
    <t xml:space="preserve">Rate 2</t>
  </si>
  <si>
    <t xml:space="preserve">Monthly fixed costs (USD)</t>
  </si>
  <si>
    <t xml:space="preserve">Software, virtual assistant, storage outside FBA — costs that do not change with one more unit.</t>
  </si>
  <si>
    <t xml:space="preserve">Rate 3</t>
  </si>
  <si>
    <t xml:space="preserve">Ad spend per unit (USD)</t>
  </si>
  <si>
    <t xml:space="preserve">Total ad spend divided by units sold.</t>
  </si>
  <si>
    <t xml:space="preserve">Amazon fees / unit</t>
  </si>
  <si>
    <t xml:space="preserve">Minimum fee</t>
  </si>
  <si>
    <t xml:space="preserve">Return rate (%)</t>
  </si>
  <si>
    <t xml:space="preserve">Share of orders that come back.</t>
  </si>
  <si>
    <t xml:space="preserve">Closing fee</t>
  </si>
  <si>
    <t xml:space="preserve">Returns processing fee per return (USD)</t>
  </si>
  <si>
    <t xml:space="preserve">Amazon's returns processing fee, if your category charges one.</t>
  </si>
  <si>
    <t xml:space="preserve">Break-even price</t>
  </si>
  <si>
    <t xml:space="preserve">Status</t>
  </si>
  <si>
    <t xml:space="preserve">Share of returns unsellable (%)</t>
  </si>
  <si>
    <t xml:space="preserve">Returned units you cannot resell and must absorb.</t>
  </si>
  <si>
    <t xml:space="preserve">Months in storage</t>
  </si>
  <si>
    <t xml:space="preserve">Average months a unit sits in an Amazon fulfillment center.</t>
  </si>
  <si>
    <t xml:space="preserve">Monthly profit</t>
  </si>
  <si>
    <t xml:space="preserve">Peak-season share of storage (%)</t>
  </si>
  <si>
    <t xml:space="preserve">Share of storage months that fall in October–December.</t>
  </si>
  <si>
    <t xml:space="preserve">Component</t>
  </si>
  <si>
    <t xml:space="preserve">Amount</t>
  </si>
  <si>
    <t xml:space="preserve">Inbound placement fee per unit (USD)</t>
  </si>
  <si>
    <t xml:space="preserve">Planning estimate. Use 0 for an optimized split; raise it for a minimal split.</t>
  </si>
  <si>
    <t xml:space="preserve">Annual profit</t>
  </si>
  <si>
    <t xml:space="preserve">Amazon fees</t>
  </si>
  <si>
    <t xml:space="preserve">FBA fee override (USD, optional)</t>
  </si>
  <si>
    <t xml:space="preserve">Paste the exact fee from Seller Central. Leave blank to use the estimate.</t>
  </si>
  <si>
    <t xml:space="preserve">Landed cost</t>
  </si>
  <si>
    <t xml:space="preserve">Referral fee override (%, optional)</t>
  </si>
  <si>
    <t xml:space="preserve">Use for a negotiated rate or a special category. Leave blank to use the rate card.</t>
  </si>
  <si>
    <t xml:space="preserve">Advertising</t>
  </si>
  <si>
    <t xml:space="preserve">Low-inventory fee exposure (% of units)</t>
  </si>
  <si>
    <t xml:space="preserve">Share of units Amazon may charge the low-inventory-level fee on.</t>
  </si>
  <si>
    <t xml:space="preserve">Net profit</t>
  </si>
  <si>
    <t xml:space="preserve">Aged inventory surcharge per unit (USD)</t>
  </si>
  <si>
    <t xml:space="preserve">Your estimate of aged-inventory surcharges spread across units sold.</t>
  </si>
  <si>
    <t xml:space="preserve">Peak fulfillment surcharge per unit (USD)</t>
  </si>
  <si>
    <t xml:space="preserve">Holiday peak fulfillment surcharge, if it applies to your size tier.</t>
  </si>
  <si>
    <t xml:space="preserve">Peak surcharge share of units (%)</t>
  </si>
  <si>
    <t xml:space="preserve">Share of annual units shipped during the peak window.</t>
  </si>
  <si>
    <t xml:space="preserve">Other per-unit cost (USD)</t>
  </si>
  <si>
    <t xml:space="preserve">Inserts, labels, poly bags, thank-you cards — anything not in landed cost.</t>
  </si>
  <si>
    <t xml:space="preserve">YOUR LANDED COST PER UNIT</t>
  </si>
  <si>
    <t xml:space="preserve">Product cost (COGS) per unit</t>
  </si>
  <si>
    <t xml:space="preserve">What you pay the supplier for one unit.</t>
  </si>
  <si>
    <t xml:space="preserve">Inbound freight per unit</t>
  </si>
  <si>
    <t xml:space="preserve">Ocean/air freight, port fees and trucking, divided by units.</t>
  </si>
  <si>
    <t xml:space="preserve">Duty / tariff rate</t>
  </si>
  <si>
    <t xml:space="preserve">Enter the rate you actually pay. 7.5% is only an example.</t>
  </si>
  <si>
    <t xml:space="preserve">Duty per unit</t>
  </si>
  <si>
    <t xml:space="preserve">Prep / labeling per unit</t>
  </si>
  <si>
    <t xml:space="preserve">FNSKU labels, poly bagging, bundling — whatever you pay before inbound.</t>
  </si>
  <si>
    <t xml:space="preserve">Landed cost per unit</t>
  </si>
  <si>
    <t xml:space="preserve">COGS + freight + duty + prep + other per-unit cost.</t>
  </si>
  <si>
    <t xml:space="preserve">Landed cost as % of price</t>
  </si>
  <si>
    <t xml:space="preserve">SIZE &amp; WEIGHT (PACKAGED, US MARKETPLACE)</t>
  </si>
  <si>
    <t xml:space="preserve">Longest side (inches)</t>
  </si>
  <si>
    <t xml:space="preserve">Measure the packaged unit, not the bare product.</t>
  </si>
  <si>
    <t xml:space="preserve">Median side (inches)</t>
  </si>
  <si>
    <t xml:space="preserve">Shortest side (inches)</t>
  </si>
  <si>
    <t xml:space="preserve">Unit weight (ounces)</t>
  </si>
  <si>
    <t xml:space="preserve">Packaged weight. 16 oz = 1 lb.</t>
  </si>
  <si>
    <t xml:space="preserve">Cubic feet per unit</t>
  </si>
  <si>
    <t xml:space="preserve">Used for monthly storage.</t>
  </si>
  <si>
    <t xml:space="preserve">Dimensional weight (lb)</t>
  </si>
  <si>
    <t xml:space="preserve">Actual weight (lb)</t>
  </si>
  <si>
    <t xml:space="preserve">Billable weight (lb)</t>
  </si>
  <si>
    <t xml:space="preserve">Amazon uses the greater of actual and dimensional weight.</t>
  </si>
  <si>
    <t xml:space="preserve">Estimated size tier</t>
  </si>
  <si>
    <t xml:space="preserve">Simplified 2026 tier logic. Confirm the tier in Seller Central.</t>
  </si>
  <si>
    <t xml:space="preserve">Fulfillment fee (estimated)</t>
  </si>
  <si>
    <t xml:space="preserve">2026 planning default. Override with the exact Revenue Calculator fee.</t>
  </si>
  <si>
    <t xml:space="preserve">AMAZON FEES PER UNIT</t>
  </si>
  <si>
    <t xml:space="preserve">Referral fee</t>
  </si>
  <si>
    <t xml:space="preserve">Category rate applied to the total sale price, with the minimum fee.</t>
  </si>
  <si>
    <t xml:space="preserve">Effective referral fee %</t>
  </si>
  <si>
    <t xml:space="preserve">Fulfillment fee</t>
  </si>
  <si>
    <t xml:space="preserve">Inbound placement fee</t>
  </si>
  <si>
    <t xml:space="preserve">Monthly storage</t>
  </si>
  <si>
    <t xml:space="preserve">Cubic feet × months × blended off-peak/peak storage rate.</t>
  </si>
  <si>
    <t xml:space="preserve">Returns cost</t>
  </si>
  <si>
    <t xml:space="preserve">Return rate × (processing fee + unsellable share × landed cost).</t>
  </si>
  <si>
    <t xml:space="preserve">Low-inventory-level fee</t>
  </si>
  <si>
    <t xml:space="preserve">Aged inventory surcharge</t>
  </si>
  <si>
    <t xml:space="preserve">Peak fulfillment surcharge</t>
  </si>
  <si>
    <t xml:space="preserve">Selling plan allocation</t>
  </si>
  <si>
    <t xml:space="preserve">Professional monthly fee spread across monthly units, or the Individual per-item fee.</t>
  </si>
  <si>
    <t xml:space="preserve">Total Amazon fees per unit</t>
  </si>
  <si>
    <t xml:space="preserve">Amazon fees as % of price</t>
  </si>
  <si>
    <t xml:space="preserve">YOUR UNIT ECONOMICS</t>
  </si>
  <si>
    <t xml:space="preserve">Revenue per unit</t>
  </si>
  <si>
    <t xml:space="preserve">Total cost per unit</t>
  </si>
  <si>
    <t xml:space="preserve">Net profit per unit</t>
  </si>
  <si>
    <t xml:space="preserve">Markup on total cost</t>
  </si>
  <si>
    <t xml:space="preserve">Break-even price (approximate)</t>
  </si>
  <si>
    <t xml:space="preserve">The price where profit is zero at your current effective referral rate.</t>
  </si>
  <si>
    <t xml:space="preserve">Break-even units per month</t>
  </si>
  <si>
    <t xml:space="preserve">Units needed to cover monthly fixed costs.</t>
  </si>
  <si>
    <t xml:space="preserve">Monthly revenue</t>
  </si>
  <si>
    <t xml:space="preserve">Monthly Amazon fees</t>
  </si>
  <si>
    <t xml:space="preserve">Monthly net profit (after fixed costs)</t>
  </si>
  <si>
    <t xml:space="preserve">Annual net profit</t>
  </si>
  <si>
    <t xml:space="preserve">WHAT THIS MEANS</t>
  </si>
  <si>
    <t xml:space="preserve">What happens when you change the price?</t>
  </si>
  <si>
    <t xml:space="preserve">Five prices, same product and same costs. The referral fee is recalculated from your current effective rate; at a category tier boundary the exact fee may differ.</t>
  </si>
  <si>
    <t xml:space="preserve">Target net margin for the price check</t>
  </si>
  <si>
    <t xml:space="preserve">Used on the last row to show the price that hits this margin.</t>
  </si>
  <si>
    <t xml:space="preserve">FIVE PRICE POINTS</t>
  </si>
  <si>
    <t xml:space="preserve">Metric</t>
  </si>
  <si>
    <t xml:space="preserve">Price 1</t>
  </si>
  <si>
    <t xml:space="preserve">Price 2</t>
  </si>
  <si>
    <t xml:space="preserve">Price 3</t>
  </si>
  <si>
    <t xml:space="preserve">Price 4</t>
  </si>
  <si>
    <t xml:space="preserve">Price 5</t>
  </si>
  <si>
    <t xml:space="preserve">Selling price</t>
  </si>
  <si>
    <t xml:space="preserve">Inbound placement</t>
  </si>
  <si>
    <t xml:space="preserve">Storage</t>
  </si>
  <si>
    <t xml:space="preserve">Returns</t>
  </si>
  <si>
    <t xml:space="preserve">Low-inventory fee</t>
  </si>
  <si>
    <t xml:space="preserve">Aged inventory</t>
  </si>
  <si>
    <t xml:space="preserve">Peak surcharge</t>
  </si>
  <si>
    <t xml:space="preserve">Total Amazon fees</t>
  </si>
  <si>
    <t xml:space="preserve">Fees as % of price</t>
  </si>
  <si>
    <t xml:space="preserve">Monthly profit at your unit volume</t>
  </si>
  <si>
    <t xml:space="preserve">Price needed for target margin</t>
  </si>
  <si>
    <t xml:space="preserve">This sheet holds landed cost, ads and non-referral fees constant while the price moves. That is useful for a pricing decision, but it is not a forecast: at a different price the conversion rate, ad cost per unit and return rate may all change.</t>
  </si>
  <si>
    <t xml:space="preserve">Chart data</t>
  </si>
  <si>
    <t xml:space="preserve">Price</t>
  </si>
  <si>
    <t xml:space="preserve">2026 US fee reference</t>
  </si>
  <si>
    <t xml:space="preserve">Editable planning defaults, not a quote from Amazon. Referral rates were frozen through 2026; fulfillment fees rose by an average of about $0.08 per unit in January 2026.</t>
  </si>
  <si>
    <t xml:space="preserve">REFERRAL FEES BY CATEGORY</t>
  </si>
  <si>
    <t xml:space="preserve">Category</t>
  </si>
  <si>
    <t xml:space="preserve">Notes</t>
  </si>
  <si>
    <t xml:space="preserve">Amazon Device Accessories</t>
  </si>
  <si>
    <t xml:space="preserve">Flat 45%.</t>
  </si>
  <si>
    <t xml:space="preserve">Appliances — Compact</t>
  </si>
  <si>
    <t xml:space="preserve">15% up to $300, then 8%.</t>
  </si>
  <si>
    <t xml:space="preserve">Appliances — Full-size</t>
  </si>
  <si>
    <t xml:space="preserve">Flat 8%.</t>
  </si>
  <si>
    <t xml:space="preserve">Automotive &amp; Powersports</t>
  </si>
  <si>
    <t xml:space="preserve">Flat 12%.</t>
  </si>
  <si>
    <t xml:space="preserve">Baby Products</t>
  </si>
  <si>
    <t xml:space="preserve">8% up to $10, then 15%.</t>
  </si>
  <si>
    <t xml:space="preserve">Backpacks, Handbags &amp; Luggage</t>
  </si>
  <si>
    <t xml:space="preserve">Flat 15%.</t>
  </si>
  <si>
    <t xml:space="preserve">Base Equipment Power Tools</t>
  </si>
  <si>
    <t xml:space="preserve">Beauty, Health &amp; Personal Care</t>
  </si>
  <si>
    <t xml:space="preserve">Business, Industrial &amp; Scientific</t>
  </si>
  <si>
    <t xml:space="preserve">Clothing &amp; Accessories</t>
  </si>
  <si>
    <t xml:space="preserve">5% up to $15; 10% from $15 to $20; 17% above $20.</t>
  </si>
  <si>
    <t xml:space="preserve">Computers</t>
  </si>
  <si>
    <t xml:space="preserve">Consumer Electronics</t>
  </si>
  <si>
    <t xml:space="preserve">Electronics Accessories</t>
  </si>
  <si>
    <t xml:space="preserve">15% up to $100, then 8%.</t>
  </si>
  <si>
    <t xml:space="preserve">Eyewear</t>
  </si>
  <si>
    <t xml:space="preserve">Fine Art</t>
  </si>
  <si>
    <t xml:space="preserve">20% to $100; 15% to $1,000; 10% above. 5% applies above $5,000 — add an override.</t>
  </si>
  <si>
    <t xml:space="preserve">Footwear</t>
  </si>
  <si>
    <t xml:space="preserve">Furniture</t>
  </si>
  <si>
    <t xml:space="preserve">15% up to $200, then 10%.</t>
  </si>
  <si>
    <t xml:space="preserve">Gift Cards</t>
  </si>
  <si>
    <t xml:space="preserve">Flat 20%.</t>
  </si>
  <si>
    <t xml:space="preserve">Grocery &amp; Gourmet</t>
  </si>
  <si>
    <t xml:space="preserve">8% up to $15, then 15%.</t>
  </si>
  <si>
    <t xml:space="preserve">Jewelry</t>
  </si>
  <si>
    <t xml:space="preserve">20% up to $250, then 5%.</t>
  </si>
  <si>
    <t xml:space="preserve">Lawn &amp; Garden</t>
  </si>
  <si>
    <t xml:space="preserve">Lawn Mowers &amp; Snow Throwers</t>
  </si>
  <si>
    <t xml:space="preserve">15% up to $500, then 8%.</t>
  </si>
  <si>
    <t xml:space="preserve">Media (Books, DVD, Music, Software, Video)</t>
  </si>
  <si>
    <t xml:space="preserve">15% plus a $1.80 variable closing fee.</t>
  </si>
  <si>
    <t xml:space="preserve">Musical Instruments &amp; AV Production</t>
  </si>
  <si>
    <t xml:space="preserve">Office Products</t>
  </si>
  <si>
    <t xml:space="preserve">Pet Supplies</t>
  </si>
  <si>
    <t xml:space="preserve">15%; veterinary diets are 22% — use an override.</t>
  </si>
  <si>
    <t xml:space="preserve">Sports &amp; Outdoors</t>
  </si>
  <si>
    <t xml:space="preserve">Tires</t>
  </si>
  <si>
    <t xml:space="preserve">Flat 10%.</t>
  </si>
  <si>
    <t xml:space="preserve">Tools &amp; Home Improvement</t>
  </si>
  <si>
    <t xml:space="preserve">Toys &amp; Games</t>
  </si>
  <si>
    <t xml:space="preserve">Video Game Consoles</t>
  </si>
  <si>
    <t xml:space="preserve">Video Games &amp; Gaming Accessories</t>
  </si>
  <si>
    <t xml:space="preserve">Watches</t>
  </si>
  <si>
    <t xml:space="preserve">16% up to $1,500, then 3%.</t>
  </si>
  <si>
    <t xml:space="preserve">Everything Else</t>
  </si>
  <si>
    <t xml:space="preserve">Bracket 1 up to = 0 means a flat rate. Bracket 2 up to = 9,999,999 means the second rate applies to the whole price above bracket 1. Edit any cell to test a different rate.</t>
  </si>
  <si>
    <t xml:space="preserve">FBA FULFILLMENT FEE DEFAULTS (US, 2026)</t>
  </si>
  <si>
    <t xml:space="preserve">Size tier</t>
  </si>
  <si>
    <t xml:space="preserve">Weight band</t>
  </si>
  <si>
    <t xml:space="preserve">Fee</t>
  </si>
  <si>
    <t xml:space="preserve">How the workbook uses it</t>
  </si>
  <si>
    <t xml:space="preserve">Small standard</t>
  </si>
  <si>
    <t xml:space="preserve">0–4 oz</t>
  </si>
  <si>
    <t xml:space="preserve">Weight is the packaged unit weight.</t>
  </si>
  <si>
    <t xml:space="preserve">4–8 oz</t>
  </si>
  <si>
    <t xml:space="preserve">8–12 oz</t>
  </si>
  <si>
    <t xml:space="preserve">12–16 oz</t>
  </si>
  <si>
    <t xml:space="preserve">Large standard</t>
  </si>
  <si>
    <t xml:space="preserve">1–2 lb</t>
  </si>
  <si>
    <t xml:space="preserve">Billable weight, not actual weight.</t>
  </si>
  <si>
    <t xml:space="preserve">2–3 lb</t>
  </si>
  <si>
    <t xml:space="preserve">3–20 lb</t>
  </si>
  <si>
    <t xml:space="preserve">6.10 + $0.16/lb above 3 lb</t>
  </si>
  <si>
    <t xml:space="preserve">The per-pound rate is a planning assumption.</t>
  </si>
  <si>
    <t xml:space="preserve">Large bulky</t>
  </si>
  <si>
    <t xml:space="preserve">20–50 lb</t>
  </si>
  <si>
    <t xml:space="preserve">Applies when dimensions exceed standard limits.</t>
  </si>
  <si>
    <t xml:space="preserve">over 50 lb</t>
  </si>
  <si>
    <t xml:space="preserve">25.00 + $0.38/lb above 50 lb</t>
  </si>
  <si>
    <t xml:space="preserve">Extra-large</t>
  </si>
  <si>
    <t xml:space="preserve">up to 50 lb</t>
  </si>
  <si>
    <t xml:space="preserve">40.00 + $0.75/lb above 50 lb</t>
  </si>
  <si>
    <t xml:space="preserve">Amazon's official rate card has more weight bands. Use the FBA fee override on Calculator for an exact per-ASIN fee from Seller Central.</t>
  </si>
  <si>
    <t xml:space="preserve">STORAGE, PLACEMENT AND OTHER DEFAULTS</t>
  </si>
  <si>
    <t xml:space="preserve">Item</t>
  </si>
  <si>
    <t xml:space="preserve">Default</t>
  </si>
  <si>
    <t xml:space="preserve">Unit</t>
  </si>
  <si>
    <t xml:space="preserve">Monthly storage — standard, Jan–Sep</t>
  </si>
  <si>
    <t xml:space="preserve">per cubic foot</t>
  </si>
  <si>
    <t xml:space="preserve">Off-peak storage rate.</t>
  </si>
  <si>
    <t xml:space="preserve">Monthly storage — standard, Oct–Dec</t>
  </si>
  <si>
    <t xml:space="preserve">Peak storage rate.</t>
  </si>
  <si>
    <t xml:space="preserve">Monthly storage — oversize, Jan–Sep</t>
  </si>
  <si>
    <t xml:space="preserve">Monthly storage — oversize, Oct–Dec</t>
  </si>
  <si>
    <t xml:space="preserve">Inbound placement — standard</t>
  </si>
  <si>
    <t xml:space="preserve">per unit (planning)</t>
  </si>
  <si>
    <t xml:space="preserve">Varies by split. Use 0 for an optimized split.</t>
  </si>
  <si>
    <t xml:space="preserve">Inbound placement — bulky</t>
  </si>
  <si>
    <t xml:space="preserve">Varies by split and size.</t>
  </si>
  <si>
    <t xml:space="preserve">Low-inventory-level fee — standard</t>
  </si>
  <si>
    <t xml:space="preserve">per unit affected</t>
  </si>
  <si>
    <t xml:space="preserve">Only when inventory is below Amazon's threshold.</t>
  </si>
  <si>
    <t xml:space="preserve">Low-inventory-level fee — oversize</t>
  </si>
  <si>
    <t xml:space="preserve">Professional selling plan</t>
  </si>
  <si>
    <t xml:space="preserve">per month</t>
  </si>
  <si>
    <t xml:space="preserve">Allocated across monthly units.</t>
  </si>
  <si>
    <t xml:space="preserve">Individual selling plan</t>
  </si>
  <si>
    <t xml:space="preserve">per item</t>
  </si>
  <si>
    <t xml:space="preserve">Used instead of the monthly fee.</t>
  </si>
  <si>
    <t xml:space="preserve">Referral fee minimum</t>
  </si>
  <si>
    <t xml:space="preserve">per unit</t>
  </si>
  <si>
    <t xml:space="preserve">Applied automatically by the referral formula.</t>
  </si>
  <si>
    <t xml:space="preserve">Media variable closing fee</t>
  </si>
  <si>
    <t xml:space="preserve">Books, DVD, music, software and video.</t>
  </si>
  <si>
    <t xml:space="preserve">Defaults are for the US marketplace and are stated in USD. If you sell in another marketplace, replace the rates and fees with that marketplace's schedule before trusting the result.</t>
  </si>
  <si>
    <t xml:space="preserve">Sources and change log</t>
  </si>
  <si>
    <t xml:space="preserve">The workbook is only as good as the rates behind it. These are the references used for the October 2026 defaults, plus the places to check before you make a decision.</t>
  </si>
  <si>
    <t xml:space="preserve">PRIMARY REFERENCES</t>
  </si>
  <si>
    <t xml:space="preserve">Reference</t>
  </si>
  <si>
    <t xml:space="preserve">Link</t>
  </si>
  <si>
    <t xml:space="preserve">Why it matters</t>
  </si>
  <si>
    <t xml:space="preserve">Amazon Seller Central — Revenue Calculator</t>
  </si>
  <si>
    <t xml:space="preserve">https://sellercentral.amazon.com/hz/fba/profitabilitycalculator/index</t>
  </si>
  <si>
    <t xml:space="preserve">The exact per-ASIN fee. Use this before any purchase order.</t>
  </si>
  <si>
    <t xml:space="preserve">Amazon — 2026 US FBA fulfillment fee changes</t>
  </si>
  <si>
    <t xml:space="preserve">https://sellercentral.amazon.com/help/hub/reference/external/GABBX6GZPA8MSZGW</t>
  </si>
  <si>
    <t xml:space="preserve">Official 2026 fulfillment fee change notice.</t>
  </si>
  <si>
    <t xml:space="preserve">Amazon — FBA inbound placement service fee</t>
  </si>
  <si>
    <t xml:space="preserve">https://sellercentral.amazon.com/help/hub/reference/external/GC3Q44PBK8BXQW3Z</t>
  </si>
  <si>
    <t xml:space="preserve">Placement fee mechanics and split levels.</t>
  </si>
  <si>
    <t xml:space="preserve">Amazon — Low-inventory-level fee</t>
  </si>
  <si>
    <t xml:space="preserve">https://sellercentral.amazon.com/help/hub/reference/external/GV43F6S76Y9DHYRH</t>
  </si>
  <si>
    <t xml:space="preserve">Eligibility and current per-unit fee.</t>
  </si>
  <si>
    <t xml:space="preserve">Amazon — Monthly inventory storage fees</t>
  </si>
  <si>
    <t xml:space="preserve">https://sellercentral.amazon.com/help/hub/reference/external/GJQNPA23YWVA4SBD</t>
  </si>
  <si>
    <t xml:space="preserve">Current storage and aged-inventory rates.</t>
  </si>
  <si>
    <t xml:space="preserve">Feedvisor — 2026 referral fee table</t>
  </si>
  <si>
    <t xml:space="preserve">https://feedvisor.com/university/referral-fee/</t>
  </si>
  <si>
    <t xml:space="preserve">Category percentages, tier breaks and the $0.30 minimum, updated March 2026.</t>
  </si>
  <si>
    <t xml:space="preserve">Repricer Express — 2026 FBA fee guide</t>
  </si>
  <si>
    <t xml:space="preserve">https://www.repricerexpress.com/amazon-fba-fees-guide/</t>
  </si>
  <si>
    <t xml:space="preserve">2026 fulfillment bands and storage rates used as planning defaults.</t>
  </si>
  <si>
    <t xml:space="preserve">HOW TO KEEP IT CURRENT</t>
  </si>
  <si>
    <t xml:space="preserve">•  Amazon usually announces US fee changes in the fourth quarter for the following year. Re-check the fulfillment, storage and placement rates each January.</t>
  </si>
  <si>
    <t xml:space="preserve">•  Referral fees were frozen through 2026, but category rates can still change with short notice. Check the fee schedule for your category before a repricing decision.</t>
  </si>
  <si>
    <t xml:space="preserve">•  If the exact fee matters — a thin-margin product, a large purchase order, a negotiated rate — use the Revenue Calculator and paste the number into the FBA fee override.</t>
  </si>
  <si>
    <t xml:space="preserve">•  Keep a copy of the fee schedule you used with each purchase order. If a fee changes later, you can show which assumption the decision was based on.</t>
  </si>
  <si>
    <t xml:space="preserve">CHANGE LOG</t>
  </si>
  <si>
    <t xml:space="preserve">Version</t>
  </si>
  <si>
    <t xml:space="preserve">Date</t>
  </si>
  <si>
    <t xml:space="preserve">What changed</t>
  </si>
  <si>
    <t xml:space="preserve">1.0</t>
  </si>
  <si>
    <t xml:space="preserve">First TidyPayouts release. Replaces the 2018-era FBA fee workbooks: 2026 referral table, four-tier fulfillment estimate, storage, placement, low-inventory, returns and ads.</t>
  </si>
  <si>
    <t xml:space="preserve">DISCLAIMER</t>
  </si>
  <si>
    <t xml:space="preserve">This workbook is an educational planning tool, not tax, legal or accounting advice, and not a quote from Amazon. Fee schedules, category assignments and policies change. Verify every rate against Seller Central and your own records before you rely on the result. TidyPayouts is not affiliated with Amazon.</t>
  </si>
</sst>
</file>

<file path=xl/styles.xml><?xml version="1.0" encoding="utf-8"?>
<styleSheet xmlns="http://schemas.openxmlformats.org/spreadsheetml/2006/main">
  <numFmts count="6">
    <numFmt numFmtId="164" formatCode="General"/>
    <numFmt numFmtId="165" formatCode="\$#,##0.00;[RED]&quot;-$&quot;#,##0.00"/>
    <numFmt numFmtId="166" formatCode="#,##0"/>
    <numFmt numFmtId="167" formatCode="0.0%;[RED]\-0.0%"/>
    <numFmt numFmtId="168" formatCode="#,##0.00;[RED]\-#,##0.00"/>
    <numFmt numFmtId="169" formatCode="\$#,##0;[RED]&quot;-$&quot;#,##0"/>
  </numFmts>
  <fonts count="27">
    <font>
      <sz val="11"/>
      <color theme="1"/>
      <name val="Calibri"/>
      <family val="2"/>
      <charset val="1"/>
    </font>
    <font>
      <sz val="10"/>
      <name val="Arial"/>
      <family val="0"/>
    </font>
    <font>
      <sz val="10"/>
      <name val="Arial"/>
      <family val="0"/>
    </font>
    <font>
      <sz val="10"/>
      <name val="Arial"/>
      <family val="0"/>
    </font>
    <font>
      <b val="true"/>
      <sz val="11"/>
      <color rgb="FFFFFFFF"/>
      <name val="Calibri"/>
      <family val="0"/>
      <charset val="1"/>
    </font>
    <font>
      <b val="true"/>
      <sz val="9"/>
      <color rgb="FFD8D8D8"/>
      <name val="Calibri"/>
      <family val="0"/>
      <charset val="1"/>
    </font>
    <font>
      <b val="true"/>
      <sz val="22"/>
      <color rgb="FF202123"/>
      <name val="Calibri"/>
      <family val="0"/>
      <charset val="1"/>
    </font>
    <font>
      <sz val="11"/>
      <color rgb="FF6E6E73"/>
      <name val="Calibri"/>
      <family val="0"/>
      <charset val="1"/>
    </font>
    <font>
      <sz val="9"/>
      <color rgb="FF6E6E73"/>
      <name val="Calibri"/>
      <family val="0"/>
      <charset val="1"/>
    </font>
    <font>
      <b val="true"/>
      <sz val="11"/>
      <color rgb="FF202123"/>
      <name val="Calibri"/>
      <family val="0"/>
      <charset val="1"/>
    </font>
    <font>
      <b val="true"/>
      <sz val="10"/>
      <color rgb="FF202123"/>
      <name val="Calibri"/>
      <family val="0"/>
      <charset val="1"/>
    </font>
    <font>
      <sz val="10"/>
      <color rgb="FF6E6E73"/>
      <name val="Calibri"/>
      <family val="0"/>
      <charset val="1"/>
    </font>
    <font>
      <sz val="10"/>
      <color rgb="FF202123"/>
      <name val="Calibri"/>
      <family val="0"/>
      <charset val="1"/>
    </font>
    <font>
      <u val="single"/>
      <sz val="10"/>
      <color rgb="FF187450"/>
      <name val="Calibri"/>
      <family val="0"/>
      <charset val="1"/>
    </font>
    <font>
      <b val="true"/>
      <sz val="8"/>
      <color rgb="FF6E6E73"/>
      <name val="Calibri"/>
      <family val="0"/>
      <charset val="1"/>
    </font>
    <font>
      <b val="true"/>
      <sz val="15"/>
      <color rgb="FF202123"/>
      <name val="Calibri"/>
      <family val="0"/>
      <charset val="1"/>
    </font>
    <font>
      <sz val="8"/>
      <color rgb="FF6E6E73"/>
      <name val="Calibri"/>
      <family val="0"/>
      <charset val="1"/>
    </font>
    <font>
      <sz val="9"/>
      <color rgb="FF202123"/>
      <name val="Calibri"/>
      <family val="0"/>
      <charset val="1"/>
    </font>
    <font>
      <b val="true"/>
      <sz val="9"/>
      <color rgb="FF187450"/>
      <name val="Calibri"/>
      <family val="0"/>
      <charset val="1"/>
    </font>
    <font>
      <b val="true"/>
      <sz val="11"/>
      <color rgb="FF187450"/>
      <name val="Calibri"/>
      <family val="0"/>
      <charset val="1"/>
    </font>
    <font>
      <b val="true"/>
      <sz val="10"/>
      <color rgb="FF187450"/>
      <name val="Calibri"/>
      <family val="0"/>
      <charset val="1"/>
    </font>
    <font>
      <b val="true"/>
      <sz val="12"/>
      <color rgb="FF187450"/>
      <name val="Calibri"/>
      <family val="0"/>
      <charset val="1"/>
    </font>
    <font>
      <b val="true"/>
      <sz val="18"/>
      <color rgb="FF000000"/>
      <name val="Calibri"/>
      <family val="2"/>
    </font>
    <font>
      <sz val="10"/>
      <color rgb="FF000000"/>
      <name val="Calibri"/>
      <family val="2"/>
    </font>
    <font>
      <b val="true"/>
      <sz val="9"/>
      <color rgb="FFFFFFFF"/>
      <name val="Calibri"/>
      <family val="0"/>
      <charset val="1"/>
    </font>
    <font>
      <i val="true"/>
      <sz val="9"/>
      <color rgb="FF6E6E73"/>
      <name val="Calibri"/>
      <family val="0"/>
      <charset val="1"/>
    </font>
    <font>
      <u val="single"/>
      <sz val="9"/>
      <color rgb="FF187450"/>
      <name val="Calibri"/>
      <family val="0"/>
      <charset val="1"/>
    </font>
  </fonts>
  <fills count="6">
    <fill>
      <patternFill patternType="none"/>
    </fill>
    <fill>
      <patternFill patternType="gray125"/>
    </fill>
    <fill>
      <patternFill patternType="solid">
        <fgColor rgb="FF202123"/>
        <bgColor rgb="FF333300"/>
      </patternFill>
    </fill>
    <fill>
      <patternFill patternType="solid">
        <fgColor rgb="FFF7F7F8"/>
        <bgColor rgb="FFFFF9E6"/>
      </patternFill>
    </fill>
    <fill>
      <patternFill patternType="solid">
        <fgColor rgb="FFFFF9E6"/>
        <bgColor rgb="FFFFF4E0"/>
      </patternFill>
    </fill>
    <fill>
      <patternFill patternType="solid">
        <fgColor rgb="FFEAF4EF"/>
        <bgColor rgb="FFF7F7F8"/>
      </patternFill>
    </fill>
  </fills>
  <borders count="4">
    <border diagonalUp="false" diagonalDown="false">
      <left/>
      <right/>
      <top/>
      <bottom/>
      <diagonal/>
    </border>
    <border diagonalUp="false" diagonalDown="false">
      <left style="thin">
        <color rgb="FFE5E5E5"/>
      </left>
      <right style="thin">
        <color rgb="FFE5E5E5"/>
      </right>
      <top style="thin">
        <color rgb="FFE5E5E5"/>
      </top>
      <bottom style="thin">
        <color rgb="FFE5E5E5"/>
      </bottom>
      <diagonal/>
    </border>
    <border diagonalUp="false" diagonalDown="false">
      <left/>
      <right/>
      <top/>
      <bottom style="thin">
        <color rgb="FFE5E5E5"/>
      </bottom>
      <diagonal/>
    </border>
    <border diagonalUp="false" diagonalDown="false">
      <left/>
      <right/>
      <top/>
      <bottom style="hair">
        <color rgb="FFE5E5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right" vertical="center" textRotation="0" wrapText="false" indent="1"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true" applyAlignment="true" applyProtection="false">
      <alignment horizontal="general" vertical="center" textRotation="0" wrapText="false" indent="1"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0" fillId="4" borderId="1" xfId="0" applyFont="false" applyBorder="true" applyAlignment="true" applyProtection="false">
      <alignment horizontal="center" vertical="bottom" textRotation="0" wrapText="false" indent="0" shrinkToFit="false"/>
      <protection locked="true" hidden="false"/>
    </xf>
    <xf numFmtId="164" fontId="12" fillId="0" borderId="0" xfId="0" applyFont="true" applyBorder="true" applyAlignment="true" applyProtection="false">
      <alignment horizontal="general" vertical="center" textRotation="0" wrapText="false" indent="0" shrinkToFit="false"/>
      <protection locked="true" hidden="false"/>
    </xf>
    <xf numFmtId="164" fontId="0" fillId="3" borderId="1" xfId="0" applyFont="false" applyBorder="true" applyAlignment="true" applyProtection="false">
      <alignment horizontal="center" vertical="bottom" textRotation="0" wrapText="false" indent="0" shrinkToFit="false"/>
      <protection locked="true" hidden="false"/>
    </xf>
    <xf numFmtId="164" fontId="0" fillId="5" borderId="1" xfId="0" applyFont="fals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right"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6" fontId="17" fillId="3" borderId="0" xfId="0" applyFont="true" applyBorder="false" applyAlignment="false" applyProtection="false">
      <alignment horizontal="general" vertical="bottom" textRotation="0" wrapText="false" indent="0" shrinkToFit="false"/>
      <protection locked="true" hidden="false"/>
    </xf>
    <xf numFmtId="165" fontId="17" fillId="3" borderId="0" xfId="0" applyFont="true" applyBorder="false" applyAlignment="false" applyProtection="false">
      <alignment horizontal="general" vertical="bottom" textRotation="0" wrapText="false" indent="0" shrinkToFit="false"/>
      <protection locked="true" hidden="false"/>
    </xf>
    <xf numFmtId="165" fontId="12" fillId="4" borderId="1" xfId="0" applyFont="true" applyBorder="true" applyAlignment="true" applyProtection="false">
      <alignment horizontal="right" vertical="center" textRotation="0" wrapText="false" indent="0" shrinkToFit="false"/>
      <protection locked="true" hidden="false"/>
    </xf>
    <xf numFmtId="167" fontId="15" fillId="0" borderId="0" xfId="0" applyFont="true" applyBorder="false" applyAlignment="true" applyProtection="false">
      <alignment horizontal="right" vertical="bottom" textRotation="0" wrapText="false" indent="0" shrinkToFit="false"/>
      <protection locked="true" hidden="false"/>
    </xf>
    <xf numFmtId="167" fontId="17" fillId="3" borderId="0" xfId="0" applyFont="true" applyBorder="false" applyAlignment="false" applyProtection="false">
      <alignment horizontal="general" vertical="bottom" textRotation="0" wrapText="false" indent="0" shrinkToFit="false"/>
      <protection locked="true" hidden="false"/>
    </xf>
    <xf numFmtId="166" fontId="12" fillId="4" borderId="1" xfId="0" applyFont="true" applyBorder="true" applyAlignment="true" applyProtection="false">
      <alignment horizontal="right" vertical="center" textRotation="0" wrapText="false" indent="0" shrinkToFit="false"/>
      <protection locked="true" hidden="false"/>
    </xf>
    <xf numFmtId="167" fontId="12" fillId="4" borderId="1" xfId="0" applyFont="true" applyBorder="true" applyAlignment="true" applyProtection="false">
      <alignment horizontal="right" vertical="center"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8" fontId="12" fillId="4" borderId="1" xfId="0" applyFont="true" applyBorder="true" applyAlignment="true" applyProtection="false">
      <alignment horizontal="right" vertical="center"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12" fillId="3" borderId="1" xfId="0" applyFont="true" applyBorder="true" applyAlignment="true" applyProtection="false">
      <alignment horizontal="right" vertical="center" textRotation="0" wrapText="false" indent="0" shrinkToFit="false"/>
      <protection locked="true" hidden="false"/>
    </xf>
    <xf numFmtId="165" fontId="19" fillId="5" borderId="1" xfId="0" applyFont="true" applyBorder="true" applyAlignment="true" applyProtection="false">
      <alignment horizontal="right" vertical="center" textRotation="0" wrapText="false" indent="0" shrinkToFit="false"/>
      <protection locked="true" hidden="false"/>
    </xf>
    <xf numFmtId="167" fontId="12" fillId="3" borderId="1" xfId="0" applyFont="true" applyBorder="true" applyAlignment="true" applyProtection="false">
      <alignment horizontal="right" vertical="center" textRotation="0" wrapText="false" indent="0" shrinkToFit="false"/>
      <protection locked="true" hidden="false"/>
    </xf>
    <xf numFmtId="168" fontId="12" fillId="3" borderId="1" xfId="0" applyFont="true" applyBorder="true" applyAlignment="true" applyProtection="false">
      <alignment horizontal="right" vertical="center" textRotation="0" wrapText="false" indent="0" shrinkToFit="false"/>
      <protection locked="true" hidden="false"/>
    </xf>
    <xf numFmtId="164" fontId="18" fillId="5" borderId="1" xfId="0" applyFont="true" applyBorder="true" applyAlignment="true" applyProtection="false">
      <alignment horizontal="left" vertical="center" textRotation="0" wrapText="false" indent="0" shrinkToFit="false"/>
      <protection locked="true" hidden="false"/>
    </xf>
    <xf numFmtId="165" fontId="20" fillId="5" borderId="1" xfId="0" applyFont="true" applyBorder="true" applyAlignment="true" applyProtection="false">
      <alignment horizontal="right" vertical="center" textRotation="0" wrapText="false" indent="0" shrinkToFit="false"/>
      <protection locked="true" hidden="false"/>
    </xf>
    <xf numFmtId="165" fontId="21" fillId="5" borderId="1" xfId="0" applyFont="true" applyBorder="true" applyAlignment="true" applyProtection="false">
      <alignment horizontal="right" vertical="center" textRotation="0" wrapText="false" indent="0" shrinkToFit="false"/>
      <protection locked="true" hidden="false"/>
    </xf>
    <xf numFmtId="167" fontId="19" fillId="5" borderId="1" xfId="0" applyFont="true" applyBorder="true" applyAlignment="true" applyProtection="false">
      <alignment horizontal="right" vertical="center" textRotation="0" wrapText="false" indent="0" shrinkToFit="false"/>
      <protection locked="true" hidden="false"/>
    </xf>
    <xf numFmtId="166" fontId="12" fillId="3" borderId="1" xfId="0" applyFont="true" applyBorder="true" applyAlignment="true" applyProtection="false">
      <alignment horizontal="right" vertical="center" textRotation="0" wrapText="false" indent="0" shrinkToFit="false"/>
      <protection locked="true" hidden="false"/>
    </xf>
    <xf numFmtId="164" fontId="12" fillId="0" borderId="0" xfId="0" applyFont="true" applyBorder="true" applyAlignment="true" applyProtection="false">
      <alignment horizontal="general" vertical="center" textRotation="0" wrapText="true" indent="0" shrinkToFit="false"/>
      <protection locked="true" hidden="false"/>
    </xf>
    <xf numFmtId="164" fontId="24" fillId="2" borderId="2" xfId="0" applyFont="true" applyBorder="true" applyAlignment="true" applyProtection="false">
      <alignment horizontal="left" vertical="center" textRotation="0" wrapText="true" indent="0" shrinkToFit="false"/>
      <protection locked="true" hidden="false"/>
    </xf>
    <xf numFmtId="165" fontId="10" fillId="3" borderId="1" xfId="0" applyFont="true" applyBorder="true" applyAlignment="true" applyProtection="false">
      <alignment horizontal="right" vertical="center" textRotation="0" wrapText="false" indent="0" shrinkToFit="false"/>
      <protection locked="true" hidden="false"/>
    </xf>
    <xf numFmtId="167" fontId="20" fillId="5" borderId="1" xfId="0" applyFont="true" applyBorder="true" applyAlignment="true" applyProtection="false">
      <alignment horizontal="right" vertical="center" textRotation="0" wrapText="false" indent="0" shrinkToFit="false"/>
      <protection locked="true" hidden="false"/>
    </xf>
    <xf numFmtId="164" fontId="25" fillId="0" borderId="0" xfId="0" applyFont="true" applyBorder="true" applyAlignment="true" applyProtection="fals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0" fillId="0" borderId="3" xfId="0" applyFont="true" applyBorder="true" applyAlignment="true" applyProtection="false">
      <alignment horizontal="general" vertical="center" textRotation="0" wrapText="false" indent="0" shrinkToFit="false"/>
      <protection locked="true" hidden="false"/>
    </xf>
    <xf numFmtId="165" fontId="12" fillId="4" borderId="1" xfId="0" applyFont="true" applyBorder="true" applyAlignment="true" applyProtection="false">
      <alignment horizontal="right" vertical="bottom" textRotation="0" wrapText="false" indent="0" shrinkToFit="false"/>
      <protection locked="true" hidden="false"/>
    </xf>
    <xf numFmtId="167" fontId="12" fillId="4" borderId="1" xfId="0" applyFont="true" applyBorder="true" applyAlignment="true" applyProtection="false">
      <alignment horizontal="right" vertical="bottom" textRotation="0" wrapText="false" indent="0" shrinkToFit="false"/>
      <protection locked="true" hidden="false"/>
    </xf>
    <xf numFmtId="164" fontId="12" fillId="0" borderId="3" xfId="0" applyFont="true" applyBorder="true" applyAlignment="true" applyProtection="false">
      <alignment horizontal="general" vertical="center" textRotation="0" wrapText="true" indent="0" shrinkToFit="false"/>
      <protection locked="true" hidden="false"/>
    </xf>
    <xf numFmtId="164" fontId="12" fillId="0" borderId="3" xfId="0" applyFont="true" applyBorder="true" applyAlignment="true" applyProtection="false">
      <alignment horizontal="general" vertical="center" textRotation="0" wrapText="false" indent="0" shrinkToFit="false"/>
      <protection locked="true" hidden="false"/>
    </xf>
    <xf numFmtId="165" fontId="12" fillId="0" borderId="3"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12" fillId="0" borderId="3" xfId="0" applyFont="true" applyBorder="true" applyAlignment="true" applyProtection="false">
      <alignment horizontal="right" vertical="bottom" textRotation="0" wrapText="false" indent="0" shrinkToFit="false"/>
      <protection locked="true" hidden="false"/>
    </xf>
    <xf numFmtId="164" fontId="26" fillId="0" borderId="3"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BEAE8"/>
        </patternFill>
      </fill>
    </dxf>
    <dxf>
      <fill>
        <patternFill>
          <bgColor rgb="FFFFF4E0"/>
        </patternFill>
      </fill>
    </dxf>
    <dxf>
      <font>
        <name val="Calibri"/>
        <charset val="1"/>
        <family val="0"/>
        <color rgb="FFB91C1C"/>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87450"/>
      <rgbColor rgb="FFD9D9D9"/>
      <rgbColor rgb="FF878787"/>
      <rgbColor rgb="FF9999FF"/>
      <rgbColor rgb="FF993366"/>
      <rgbColor rgb="FFFFF9E6"/>
      <rgbColor rgb="FFEAF4E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F7F7F8"/>
      <rgbColor rgb="FFE5E5E5"/>
      <rgbColor rgb="FFFFF4E0"/>
      <rgbColor rgb="FF99CCFF"/>
      <rgbColor rgb="FFFF99CC"/>
      <rgbColor rgb="FFCC99FF"/>
      <rgbColor rgb="FFFBEAE8"/>
      <rgbColor rgb="FF4F81BD"/>
      <rgbColor rgb="FF33CCCC"/>
      <rgbColor rgb="FF99CC00"/>
      <rgbColor rgb="FFFFCC00"/>
      <rgbColor rgb="FFFF9900"/>
      <rgbColor rgb="FFFF6600"/>
      <rgbColor rgb="FF6E6E73"/>
      <rgbColor rgb="FF969696"/>
      <rgbColor rgb="FF003366"/>
      <rgbColor rgb="FF339966"/>
      <rgbColor rgb="FF003300"/>
      <rgbColor rgb="FF333300"/>
      <rgbColor rgb="FFB91C1C"/>
      <rgbColor rgb="FF993366"/>
      <rgbColor rgb="FF333399"/>
      <rgbColor rgb="FF2021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Where each sale dollar goes</a:t>
            </a:r>
          </a:p>
        </c:rich>
      </c:tx>
      <c:overlay val="0"/>
      <c:spPr>
        <a:noFill/>
        <a:ln w="0">
          <a:noFill/>
        </a:ln>
      </c:spPr>
    </c:title>
    <c:autoTitleDeleted val="0"/>
    <c:plotArea>
      <c:barChart>
        <c:barDir val="bar"/>
        <c:grouping val="clustered"/>
        <c:varyColors val="0"/>
        <c:ser>
          <c:idx val="0"/>
          <c:order val="0"/>
          <c:tx>
            <c:strRef>
              <c:f>Calculator!J18</c:f>
              <c:strCache>
                <c:ptCount val="1"/>
                <c:pt idx="0">
                  <c:v>Amount</c:v>
                </c:pt>
              </c:strCache>
            </c:strRef>
          </c:tx>
          <c:spPr>
            <a:ln w="1260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Calculator!$I$19:$I$22</c:f>
              <c:strCache>
                <c:ptCount val="4"/>
                <c:pt idx="0">
                  <c:v>Amazon fees</c:v>
                </c:pt>
                <c:pt idx="1">
                  <c:v>Landed cost</c:v>
                </c:pt>
                <c:pt idx="2">
                  <c:v>Advertising</c:v>
                </c:pt>
                <c:pt idx="3">
                  <c:v>Net profit</c:v>
                </c:pt>
              </c:strCache>
            </c:strRef>
          </c:cat>
          <c:val>
            <c:numRef>
              <c:f>Calculator!$J$19:$J$22</c:f>
              <c:numCache>
                <c:formatCode>\$#,##0.00;[RED]"-$"#,##0.00</c:formatCode>
                <c:ptCount val="4"/>
                <c:pt idx="0">
                  <c:v>9.458465</c:v>
                </c:pt>
                <c:pt idx="1">
                  <c:v>5.615</c:v>
                </c:pt>
                <c:pt idx="2">
                  <c:v>2.5</c:v>
                </c:pt>
                <c:pt idx="3">
                  <c:v>7.416535</c:v>
                </c:pt>
              </c:numCache>
            </c:numRef>
          </c:val>
        </c:ser>
        <c:gapWidth val="45"/>
        <c:overlap val="0"/>
        <c:axId val="4653742"/>
        <c:axId val="47306321"/>
      </c:barChart>
      <c:catAx>
        <c:axId val="465374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7306321"/>
        <c:crosses val="autoZero"/>
        <c:auto val="1"/>
        <c:lblAlgn val="ctr"/>
        <c:lblOffset val="100"/>
        <c:noMultiLvlLbl val="0"/>
      </c:catAx>
      <c:valAx>
        <c:axId val="47306321"/>
        <c:scaling>
          <c:orientation val="minMax"/>
        </c:scaling>
        <c:delete val="0"/>
        <c:axPos val="l"/>
        <c:majorGridlines>
          <c:spPr>
            <a:ln w="9360">
              <a:solidFill>
                <a:srgbClr val="878787"/>
              </a:solidFill>
              <a:round/>
            </a:ln>
          </c:spPr>
        </c:majorGridlines>
        <c:numFmt formatCode="\$#,##0;[RED]&quot;-$&quot;#,##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653742"/>
        <c:crosses val="autoZero"/>
        <c:crossBetween val="between"/>
      </c:valAx>
      <c:spPr>
        <a:ln w="0">
          <a:noFill/>
        </a:ln>
      </c:spPr>
    </c:plotArea>
    <c:legend>
      <c:legendPos val="r"/>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Net profit per unit by price</a:t>
            </a:r>
          </a:p>
        </c:rich>
      </c:tx>
      <c:overlay val="0"/>
      <c:spPr>
        <a:noFill/>
        <a:ln w="0">
          <a:noFill/>
        </a:ln>
      </c:spPr>
    </c:title>
    <c:autoTitleDeleted val="0"/>
    <c:plotArea>
      <c:barChart>
        <c:barDir val="col"/>
        <c:grouping val="clustered"/>
        <c:varyColors val="0"/>
        <c:ser>
          <c:idx val="0"/>
          <c:order val="0"/>
          <c:tx>
            <c:strRef>
              <c:f>Scenarios!B33</c:f>
              <c:strCache>
                <c:ptCount val="1"/>
                <c:pt idx="0">
                  <c:v>Net profit</c:v>
                </c:pt>
              </c:strCache>
            </c:strRef>
          </c:tx>
          <c:spPr>
            <a:ln w="1260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Scenarios!$A$34:$A$38</c:f>
              <c:strCache>
                <c:ptCount val="5"/>
                <c:pt idx="0">
                  <c:v>$19.99</c:v>
                </c:pt>
                <c:pt idx="1">
                  <c:v>$22.99</c:v>
                </c:pt>
                <c:pt idx="2">
                  <c:v>$24.99</c:v>
                </c:pt>
                <c:pt idx="3">
                  <c:v>$27.99</c:v>
                </c:pt>
                <c:pt idx="4">
                  <c:v>$29.99</c:v>
                </c:pt>
              </c:strCache>
            </c:strRef>
          </c:cat>
          <c:val>
            <c:numRef>
              <c:f>Scenarios!$B$34:$B$38</c:f>
              <c:numCache>
                <c:formatCode>\$#,##0.00;[RED]"-$"#,##0.00</c:formatCode>
                <c:ptCount val="5"/>
                <c:pt idx="0">
                  <c:v>3.166535</c:v>
                </c:pt>
                <c:pt idx="1">
                  <c:v>5.716535</c:v>
                </c:pt>
                <c:pt idx="2">
                  <c:v>7.416535</c:v>
                </c:pt>
                <c:pt idx="3">
                  <c:v>9.966535</c:v>
                </c:pt>
                <c:pt idx="4">
                  <c:v>11.666535</c:v>
                </c:pt>
              </c:numCache>
            </c:numRef>
          </c:val>
        </c:ser>
        <c:gapWidth val="45"/>
        <c:overlap val="0"/>
        <c:axId val="61709718"/>
        <c:axId val="54642598"/>
      </c:barChart>
      <c:catAx>
        <c:axId val="61709718"/>
        <c:scaling>
          <c:orientation val="minMax"/>
        </c:scaling>
        <c:delete val="0"/>
        <c:axPos val="b"/>
        <c:numFmt formatCode="\$#,##0.00;[RED]&quot;-$&quot;#,##0.00"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54642598"/>
        <c:crosses val="autoZero"/>
        <c:auto val="1"/>
        <c:lblAlgn val="ctr"/>
        <c:lblOffset val="100"/>
        <c:noMultiLvlLbl val="0"/>
      </c:catAx>
      <c:valAx>
        <c:axId val="54642598"/>
        <c:scaling>
          <c:orientation val="minMax"/>
        </c:scaling>
        <c:delete val="0"/>
        <c:axPos val="l"/>
        <c:majorGridlines>
          <c:spPr>
            <a:ln w="9360">
              <a:solidFill>
                <a:srgbClr val="878787"/>
              </a:solidFill>
              <a:round/>
            </a:ln>
          </c:spPr>
        </c:majorGridlines>
        <c:numFmt formatCode="\$#,##0.00;[RED]&quot;-$&quot;#,##0.0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61709718"/>
        <c:crosses val="autoZero"/>
        <c:crossBetween val="between"/>
      </c:valAx>
      <c:spPr>
        <a:ln w="0">
          <a:noFill/>
        </a:ln>
      </c:spPr>
    </c:plotArea>
    <c:legend>
      <c:legendPos val="r"/>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20</xdr:row>
      <xdr:rowOff>0</xdr:rowOff>
    </xdr:from>
    <xdr:to>
      <xdr:col>8</xdr:col>
      <xdr:colOff>1719360</xdr:colOff>
      <xdr:row>29</xdr:row>
      <xdr:rowOff>176760</xdr:rowOff>
    </xdr:to>
    <xdr:graphicFrame>
      <xdr:nvGraphicFramePr>
        <xdr:cNvPr id="1" name="Chart 1"/>
        <xdr:cNvGraphicFramePr/>
      </xdr:nvGraphicFramePr>
      <xdr:xfrm>
        <a:off x="8528760" y="5705640"/>
        <a:ext cx="467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7</xdr:row>
      <xdr:rowOff>0</xdr:rowOff>
    </xdr:from>
    <xdr:to>
      <xdr:col>13</xdr:col>
      <xdr:colOff>119160</xdr:colOff>
      <xdr:row>19</xdr:row>
      <xdr:rowOff>108720</xdr:rowOff>
    </xdr:to>
    <xdr:graphicFrame>
      <xdr:nvGraphicFramePr>
        <xdr:cNvPr id="2" name="Chart 1"/>
        <xdr:cNvGraphicFramePr/>
      </xdr:nvGraphicFramePr>
      <xdr:xfrm>
        <a:off x="8246880" y="1914480"/>
        <a:ext cx="467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ellercentral.amazon.com/hz/fba/profitabilitycalculator/index" TargetMode="External"/><Relationship Id="rId2" Type="http://schemas.openxmlformats.org/officeDocument/2006/relationships/hyperlink" Target="https://sellercentral.amazon.com/help/hub/reference/external/GABBX6GZPA8MSZGW" TargetMode="External"/><Relationship Id="rId3" Type="http://schemas.openxmlformats.org/officeDocument/2006/relationships/hyperlink" Target="https://sell.amazon.com/pricing" TargetMode="External"/><Relationship Id="rId4" Type="http://schemas.openxmlformats.org/officeDocument/2006/relationships/hyperlink" Target="https://tidypayouts.com/tools/"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hyperlink" Target="https://sellercentral.amazon.com/hz/fba/profitabilitycalculator/index" TargetMode="External"/><Relationship Id="rId2" Type="http://schemas.openxmlformats.org/officeDocument/2006/relationships/hyperlink" Target="https://sellercentral.amazon.com/help/hub/reference/external/GABBX6GZPA8MSZGW" TargetMode="External"/><Relationship Id="rId3" Type="http://schemas.openxmlformats.org/officeDocument/2006/relationships/hyperlink" Target="https://sellercentral.amazon.com/help/hub/reference/external/GC3Q44PBK8BXQW3Z" TargetMode="External"/><Relationship Id="rId4" Type="http://schemas.openxmlformats.org/officeDocument/2006/relationships/hyperlink" Target="https://sellercentral.amazon.com/help/hub/reference/external/GV43F6S76Y9DHYRH" TargetMode="External"/><Relationship Id="rId5" Type="http://schemas.openxmlformats.org/officeDocument/2006/relationships/hyperlink" Target="https://sellercentral.amazon.com/help/hub/reference/external/GJQNPA23YWVA4SBD" TargetMode="External"/><Relationship Id="rId6" Type="http://schemas.openxmlformats.org/officeDocument/2006/relationships/hyperlink" Target="https://feedvisor.com/university/referral-fee/" TargetMode="External"/><Relationship Id="rId7" Type="http://schemas.openxmlformats.org/officeDocument/2006/relationships/hyperlink" Target="https://www.repricerexpress.com/amazon-fba-fees-guid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85"/>
    <col collapsed="false" customWidth="true" hidden="false" outlineLevel="0" max="4" min="4" style="0" width="3"/>
    <col collapsed="false" customWidth="true" hidden="false" outlineLevel="0" max="5" min="5" style="0" width="22"/>
    <col collapsed="false" customWidth="true" hidden="false" outlineLevel="0" max="6" min="6" style="0" width="18"/>
    <col collapsed="false" customWidth="true" hidden="false" outlineLevel="0" max="7" min="7" style="0" width="3"/>
  </cols>
  <sheetData>
    <row r="1" customFormat="false" ht="24" hidden="false" customHeight="true" outlineLevel="0" collapsed="false">
      <c r="A1" s="1" t="s">
        <v>0</v>
      </c>
      <c r="B1" s="1"/>
      <c r="C1" s="1"/>
      <c r="D1" s="1"/>
      <c r="E1" s="2" t="s">
        <v>1</v>
      </c>
      <c r="F1" s="2"/>
      <c r="G1" s="2"/>
    </row>
    <row r="2" customFormat="false" ht="33.75" hidden="false" customHeight="true" outlineLevel="0" collapsed="false">
      <c r="A2" s="3" t="s">
        <v>2</v>
      </c>
      <c r="B2" s="3"/>
      <c r="C2" s="3"/>
      <c r="D2" s="3"/>
      <c r="E2" s="3"/>
      <c r="F2" s="3"/>
      <c r="G2" s="3"/>
    </row>
    <row r="3" customFormat="false" ht="30" hidden="false" customHeight="true" outlineLevel="0" collapsed="false">
      <c r="A3" s="4" t="s">
        <v>3</v>
      </c>
      <c r="B3" s="4"/>
      <c r="C3" s="4"/>
      <c r="D3" s="4"/>
      <c r="E3" s="4"/>
      <c r="F3" s="4"/>
      <c r="G3" s="4"/>
    </row>
    <row r="4" customFormat="false" ht="18" hidden="false" customHeight="true" outlineLevel="0" collapsed="false">
      <c r="A4" s="5" t="s">
        <v>4</v>
      </c>
      <c r="B4" s="5"/>
      <c r="C4" s="5"/>
      <c r="D4" s="5"/>
      <c r="E4" s="5"/>
      <c r="F4" s="5"/>
      <c r="G4" s="5"/>
    </row>
    <row r="6" customFormat="false" ht="24" hidden="false" customHeight="true" outlineLevel="0" collapsed="false">
      <c r="A6" s="6" t="s">
        <v>5</v>
      </c>
      <c r="B6" s="6"/>
      <c r="C6" s="6"/>
      <c r="D6" s="6"/>
      <c r="E6" s="6"/>
      <c r="F6" s="6"/>
      <c r="G6" s="6"/>
    </row>
    <row r="7" customFormat="false" ht="39.75" hidden="false" customHeight="true" outlineLevel="0" collapsed="false">
      <c r="B7" s="7" t="s">
        <v>6</v>
      </c>
      <c r="C7" s="8" t="s">
        <v>7</v>
      </c>
      <c r="D7" s="8"/>
      <c r="E7" s="8"/>
      <c r="F7" s="8"/>
    </row>
    <row r="8" customFormat="false" ht="39.75" hidden="false" customHeight="true" outlineLevel="0" collapsed="false">
      <c r="B8" s="7" t="s">
        <v>8</v>
      </c>
      <c r="C8" s="8" t="s">
        <v>9</v>
      </c>
      <c r="D8" s="8"/>
      <c r="E8" s="8"/>
      <c r="F8" s="8"/>
    </row>
    <row r="9" customFormat="false" ht="39.75" hidden="false" customHeight="true" outlineLevel="0" collapsed="false">
      <c r="B9" s="7" t="s">
        <v>10</v>
      </c>
      <c r="C9" s="8" t="s">
        <v>11</v>
      </c>
      <c r="D9" s="8"/>
      <c r="E9" s="8"/>
      <c r="F9" s="8"/>
    </row>
    <row r="10" customFormat="false" ht="39.75" hidden="false" customHeight="true" outlineLevel="0" collapsed="false">
      <c r="B10" s="7" t="s">
        <v>12</v>
      </c>
      <c r="C10" s="8" t="s">
        <v>13</v>
      </c>
      <c r="D10" s="8"/>
      <c r="E10" s="8"/>
      <c r="F10" s="8"/>
    </row>
    <row r="11" customFormat="false" ht="39.75" hidden="false" customHeight="true" outlineLevel="0" collapsed="false">
      <c r="B11" s="7" t="s">
        <v>14</v>
      </c>
      <c r="C11" s="8" t="s">
        <v>15</v>
      </c>
      <c r="D11" s="8"/>
      <c r="E11" s="8"/>
      <c r="F11" s="8"/>
    </row>
    <row r="12" customFormat="false" ht="39.75" hidden="false" customHeight="true" outlineLevel="0" collapsed="false">
      <c r="B12" s="7" t="s">
        <v>16</v>
      </c>
      <c r="C12" s="8" t="s">
        <v>17</v>
      </c>
      <c r="D12" s="8"/>
      <c r="E12" s="8"/>
      <c r="F12" s="8"/>
    </row>
    <row r="14" customFormat="false" ht="24" hidden="false" customHeight="true" outlineLevel="0" collapsed="false">
      <c r="A14" s="6" t="s">
        <v>18</v>
      </c>
      <c r="B14" s="6"/>
      <c r="C14" s="6"/>
      <c r="D14" s="6"/>
      <c r="E14" s="6"/>
      <c r="F14" s="6"/>
      <c r="G14" s="6"/>
    </row>
    <row r="15" customFormat="false" ht="15" hidden="false" customHeight="false" outlineLevel="0" collapsed="false">
      <c r="B15" s="9"/>
      <c r="C15" s="10" t="s">
        <v>19</v>
      </c>
      <c r="D15" s="10"/>
      <c r="E15" s="10"/>
      <c r="F15" s="10"/>
    </row>
    <row r="16" customFormat="false" ht="15" hidden="false" customHeight="false" outlineLevel="0" collapsed="false">
      <c r="B16" s="11"/>
      <c r="C16" s="10" t="s">
        <v>20</v>
      </c>
      <c r="D16" s="10"/>
      <c r="E16" s="10"/>
      <c r="F16" s="10"/>
    </row>
    <row r="17" customFormat="false" ht="15" hidden="false" customHeight="false" outlineLevel="0" collapsed="false">
      <c r="B17" s="12"/>
      <c r="C17" s="10" t="s">
        <v>21</v>
      </c>
      <c r="D17" s="10"/>
      <c r="E17" s="10"/>
      <c r="F17" s="10"/>
    </row>
    <row r="19" customFormat="false" ht="24" hidden="false" customHeight="true" outlineLevel="0" collapsed="false">
      <c r="A19" s="6" t="s">
        <v>22</v>
      </c>
      <c r="B19" s="6"/>
      <c r="C19" s="6"/>
      <c r="D19" s="6"/>
      <c r="E19" s="6"/>
      <c r="F19" s="6"/>
      <c r="G19" s="6"/>
    </row>
    <row r="20" customFormat="false" ht="30" hidden="false" customHeight="true" outlineLevel="0" collapsed="false">
      <c r="B20" s="13" t="s">
        <v>23</v>
      </c>
      <c r="C20" s="14" t="s">
        <v>24</v>
      </c>
      <c r="D20" s="14"/>
      <c r="E20" s="14"/>
      <c r="F20" s="14"/>
    </row>
    <row r="21" customFormat="false" ht="30" hidden="false" customHeight="true" outlineLevel="0" collapsed="false">
      <c r="B21" s="13" t="s">
        <v>25</v>
      </c>
      <c r="C21" s="14" t="s">
        <v>26</v>
      </c>
      <c r="D21" s="14"/>
      <c r="E21" s="14"/>
      <c r="F21" s="14"/>
    </row>
    <row r="22" customFormat="false" ht="30" hidden="false" customHeight="true" outlineLevel="0" collapsed="false">
      <c r="B22" s="13" t="s">
        <v>27</v>
      </c>
      <c r="C22" s="14" t="s">
        <v>28</v>
      </c>
      <c r="D22" s="14"/>
      <c r="E22" s="14"/>
      <c r="F22" s="14"/>
    </row>
    <row r="23" customFormat="false" ht="30" hidden="false" customHeight="true" outlineLevel="0" collapsed="false">
      <c r="B23" s="13" t="s">
        <v>29</v>
      </c>
      <c r="C23" s="14" t="s">
        <v>30</v>
      </c>
      <c r="D23" s="14"/>
      <c r="E23" s="14"/>
      <c r="F23" s="14"/>
    </row>
    <row r="25" customFormat="false" ht="24" hidden="false" customHeight="true" outlineLevel="0" collapsed="false">
      <c r="A25" s="6" t="s">
        <v>31</v>
      </c>
      <c r="B25" s="6"/>
      <c r="C25" s="6"/>
      <c r="D25" s="6"/>
      <c r="E25" s="6"/>
      <c r="F25" s="6"/>
      <c r="G25" s="6"/>
    </row>
    <row r="26" customFormat="false" ht="33.75" hidden="false" customHeight="true" outlineLevel="0" collapsed="false">
      <c r="A26" s="15" t="s">
        <v>32</v>
      </c>
      <c r="B26" s="15"/>
      <c r="C26" s="15"/>
      <c r="D26" s="15"/>
      <c r="E26" s="15"/>
      <c r="F26" s="15"/>
      <c r="G26" s="15"/>
    </row>
    <row r="27" customFormat="false" ht="33.75" hidden="false" customHeight="true" outlineLevel="0" collapsed="false">
      <c r="A27" s="15" t="s">
        <v>33</v>
      </c>
      <c r="B27" s="15"/>
      <c r="C27" s="15"/>
      <c r="D27" s="15"/>
      <c r="E27" s="15"/>
      <c r="F27" s="15"/>
      <c r="G27" s="15"/>
    </row>
    <row r="28" customFormat="false" ht="33.75" hidden="false" customHeight="true" outlineLevel="0" collapsed="false">
      <c r="A28" s="15" t="s">
        <v>34</v>
      </c>
      <c r="B28" s="15"/>
      <c r="C28" s="15"/>
      <c r="D28" s="15"/>
      <c r="E28" s="15"/>
      <c r="F28" s="15"/>
      <c r="G28" s="15"/>
    </row>
    <row r="29" customFormat="false" ht="33.75" hidden="false" customHeight="true" outlineLevel="0" collapsed="false">
      <c r="A29" s="15" t="s">
        <v>35</v>
      </c>
      <c r="B29" s="15"/>
      <c r="C29" s="15"/>
      <c r="D29" s="15"/>
      <c r="E29" s="15"/>
      <c r="F29" s="15"/>
      <c r="G29" s="15"/>
    </row>
    <row r="31" customFormat="false" ht="24" hidden="false" customHeight="true" outlineLevel="0" collapsed="false">
      <c r="A31" s="6" t="s">
        <v>36</v>
      </c>
      <c r="B31" s="6"/>
      <c r="C31" s="6"/>
      <c r="D31" s="6"/>
      <c r="E31" s="6"/>
      <c r="F31" s="6"/>
      <c r="G31" s="6"/>
    </row>
    <row r="32" customFormat="false" ht="15" hidden="false" customHeight="false" outlineLevel="0" collapsed="false">
      <c r="B32" s="16" t="s">
        <v>37</v>
      </c>
    </row>
    <row r="33" customFormat="false" ht="15" hidden="false" customHeight="false" outlineLevel="0" collapsed="false">
      <c r="B33" s="16" t="s">
        <v>38</v>
      </c>
    </row>
    <row r="34" customFormat="false" ht="15" hidden="false" customHeight="false" outlineLevel="0" collapsed="false">
      <c r="B34" s="16" t="s">
        <v>39</v>
      </c>
    </row>
    <row r="35" customFormat="false" ht="15" hidden="false" customHeight="false" outlineLevel="0" collapsed="false">
      <c r="B35" s="16" t="s">
        <v>40</v>
      </c>
    </row>
  </sheetData>
  <mergeCells count="27">
    <mergeCell ref="A1:D1"/>
    <mergeCell ref="E1:G1"/>
    <mergeCell ref="A2:G2"/>
    <mergeCell ref="A3:G3"/>
    <mergeCell ref="A4:G4"/>
    <mergeCell ref="A6:G6"/>
    <mergeCell ref="C7:F7"/>
    <mergeCell ref="C8:F8"/>
    <mergeCell ref="C9:F9"/>
    <mergeCell ref="C10:F10"/>
    <mergeCell ref="C11:F11"/>
    <mergeCell ref="C12:F12"/>
    <mergeCell ref="A14:G14"/>
    <mergeCell ref="C15:F15"/>
    <mergeCell ref="C16:F16"/>
    <mergeCell ref="C17:F17"/>
    <mergeCell ref="A19:G19"/>
    <mergeCell ref="C20:F20"/>
    <mergeCell ref="C21:F21"/>
    <mergeCell ref="C22:F22"/>
    <mergeCell ref="C23:F23"/>
    <mergeCell ref="A25:G25"/>
    <mergeCell ref="A26:G26"/>
    <mergeCell ref="A27:G27"/>
    <mergeCell ref="A28:G28"/>
    <mergeCell ref="A29:G29"/>
    <mergeCell ref="A31:G31"/>
  </mergeCells>
  <hyperlinks>
    <hyperlink ref="B32" r:id="rId1" display="Amazon Revenue Calculator (exact per-ASIN fees)"/>
    <hyperlink ref="B33" r:id="rId2" display="Amazon FBA fulfillment fees"/>
    <hyperlink ref="B34" r:id="rId3" display="Amazon referral fee schedule"/>
    <hyperlink ref="B35" r:id="rId4" display="TidyPayouts free seller tools"/>
  </hyperlinks>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&amp;K6e6e73TidyPayouts · Free seller spreadsheet&amp;R&amp;8 &amp;K6e6e73Page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11"/>
    <col collapsed="false" customWidth="true" hidden="false" outlineLevel="0" max="4" min="4" style="0" width="52"/>
    <col collapsed="false" customWidth="true" hidden="false" outlineLevel="0" max="5" min="5" style="0" width="2"/>
    <col collapsed="false" customWidth="true" hidden="false" outlineLevel="0" max="6" min="6" style="0" width="22"/>
    <col collapsed="false" customWidth="true" hidden="false" outlineLevel="0" max="7" min="7" style="0" width="18"/>
    <col collapsed="false" customWidth="true" hidden="false" outlineLevel="0" max="8" min="8" style="0" width="2"/>
    <col collapsed="false" customWidth="true" hidden="false" outlineLevel="0" max="9" min="9" style="0" width="26"/>
    <col collapsed="false" customWidth="true" hidden="false" outlineLevel="0" max="10" min="10" style="0" width="13"/>
  </cols>
  <sheetData>
    <row r="1" customFormat="false" ht="24" hidden="false" customHeight="true" outlineLevel="0" collapsed="false">
      <c r="A1" s="1" t="s">
        <v>0</v>
      </c>
      <c r="B1" s="1"/>
      <c r="C1" s="1"/>
      <c r="D1" s="1"/>
      <c r="E1" s="2" t="s">
        <v>1</v>
      </c>
      <c r="F1" s="2"/>
      <c r="G1" s="2"/>
      <c r="H1" s="2"/>
      <c r="I1" s="2"/>
      <c r="J1" s="2"/>
    </row>
    <row r="2" customFormat="false" ht="33.75" hidden="false" customHeight="true" outlineLevel="0" collapsed="false">
      <c r="A2" s="3" t="s">
        <v>41</v>
      </c>
      <c r="B2" s="3"/>
      <c r="C2" s="3"/>
      <c r="D2" s="3"/>
      <c r="E2" s="3"/>
      <c r="F2" s="3"/>
      <c r="G2" s="3"/>
      <c r="H2" s="3"/>
      <c r="I2" s="3"/>
      <c r="J2" s="3"/>
    </row>
    <row r="3" customFormat="false" ht="30" hidden="false" customHeight="true" outlineLevel="0" collapsed="false">
      <c r="A3" s="4" t="s">
        <v>42</v>
      </c>
      <c r="B3" s="4"/>
      <c r="C3" s="4"/>
      <c r="D3" s="4"/>
      <c r="E3" s="4"/>
      <c r="F3" s="4"/>
      <c r="G3" s="4"/>
      <c r="H3" s="4"/>
      <c r="I3" s="4"/>
      <c r="J3" s="4"/>
    </row>
    <row r="4" customFormat="false" ht="18" hidden="false" customHeight="true" outlineLevel="0" collapsed="false">
      <c r="A4" s="5" t="s">
        <v>4</v>
      </c>
      <c r="B4" s="5"/>
      <c r="C4" s="5"/>
      <c r="D4" s="5"/>
      <c r="E4" s="5"/>
      <c r="F4" s="5"/>
      <c r="G4" s="5"/>
      <c r="H4" s="5"/>
      <c r="I4" s="5"/>
      <c r="J4" s="5"/>
    </row>
    <row r="6" customFormat="false" ht="24" hidden="false" customHeight="true" outlineLevel="0" collapsed="false">
      <c r="A6" s="6" t="s">
        <v>43</v>
      </c>
      <c r="B6" s="6"/>
      <c r="C6" s="6"/>
      <c r="D6" s="6"/>
      <c r="F6" s="17" t="s">
        <v>44</v>
      </c>
      <c r="G6" s="17"/>
      <c r="I6" s="17" t="s">
        <v>45</v>
      </c>
      <c r="J6" s="17"/>
    </row>
    <row r="7" customFormat="false" ht="21.75" hidden="false" customHeight="true" outlineLevel="0" collapsed="false">
      <c r="A7" s="18" t="s">
        <v>46</v>
      </c>
      <c r="B7" s="19" t="s">
        <v>47</v>
      </c>
      <c r="D7" s="20" t="s">
        <v>48</v>
      </c>
      <c r="F7" s="21" t="s">
        <v>49</v>
      </c>
      <c r="G7" s="22" t="n">
        <f aca="false">B66</f>
        <v>7.416535</v>
      </c>
      <c r="I7" s="23" t="s">
        <v>50</v>
      </c>
      <c r="J7" s="24" t="n">
        <f aca="false">IFERROR(MATCH(B8,'Rate card'!$A$8:$A$42,0),"")</f>
        <v>20</v>
      </c>
    </row>
    <row r="8" customFormat="false" ht="21.75" hidden="false" customHeight="true" outlineLevel="0" collapsed="false">
      <c r="A8" s="18" t="s">
        <v>51</v>
      </c>
      <c r="B8" s="19" t="s">
        <v>52</v>
      </c>
      <c r="D8" s="20" t="s">
        <v>53</v>
      </c>
      <c r="I8" s="23" t="s">
        <v>54</v>
      </c>
      <c r="J8" s="25" t="n">
        <f aca="false">IFERROR(INDEX('Rate card'!$B$8:$B$42,$J$7),"")</f>
        <v>0</v>
      </c>
    </row>
    <row r="9" customFormat="false" ht="21.75" hidden="false" customHeight="true" outlineLevel="0" collapsed="false">
      <c r="A9" s="18" t="s">
        <v>55</v>
      </c>
      <c r="B9" s="26" t="n">
        <v>24.99</v>
      </c>
      <c r="D9" s="20" t="s">
        <v>56</v>
      </c>
      <c r="F9" s="21" t="s">
        <v>57</v>
      </c>
      <c r="G9" s="27" t="n">
        <f aca="false">B67</f>
        <v>0.296780112044818</v>
      </c>
      <c r="I9" s="23" t="s">
        <v>58</v>
      </c>
      <c r="J9" s="28" t="n">
        <f aca="false">IFERROR(INDEX('Rate card'!$C$8:$C$42,$J$7),"")</f>
        <v>0.15</v>
      </c>
    </row>
    <row r="10" customFormat="false" ht="21.75" hidden="false" customHeight="true" outlineLevel="0" collapsed="false">
      <c r="A10" s="18" t="s">
        <v>59</v>
      </c>
      <c r="B10" s="29" t="n">
        <v>300</v>
      </c>
      <c r="D10" s="20" t="s">
        <v>60</v>
      </c>
      <c r="I10" s="23" t="s">
        <v>61</v>
      </c>
      <c r="J10" s="25" t="n">
        <f aca="false">IFERROR(INDEX('Rate card'!$D$8:$D$42,$J$7),"")</f>
        <v>0</v>
      </c>
    </row>
    <row r="11" customFormat="false" ht="21.75" hidden="false" customHeight="true" outlineLevel="0" collapsed="false">
      <c r="A11" s="18" t="s">
        <v>62</v>
      </c>
      <c r="B11" s="19" t="s">
        <v>63</v>
      </c>
      <c r="D11" s="20" t="s">
        <v>64</v>
      </c>
      <c r="F11" s="21" t="s">
        <v>65</v>
      </c>
      <c r="G11" s="27" t="n">
        <f aca="false">B68</f>
        <v>1.32084327693678</v>
      </c>
      <c r="I11" s="23" t="s">
        <v>66</v>
      </c>
      <c r="J11" s="28" t="n">
        <f aca="false">IFERROR(INDEX('Rate card'!$E$8:$E$42,$J$7),"")</f>
        <v>0</v>
      </c>
    </row>
    <row r="12" customFormat="false" ht="21.75" hidden="false" customHeight="true" outlineLevel="0" collapsed="false">
      <c r="A12" s="18" t="s">
        <v>67</v>
      </c>
      <c r="B12" s="26" t="n">
        <v>250</v>
      </c>
      <c r="D12" s="20" t="s">
        <v>68</v>
      </c>
      <c r="I12" s="23" t="s">
        <v>69</v>
      </c>
      <c r="J12" s="28" t="n">
        <f aca="false">IFERROR(INDEX('Rate card'!$F$8:$F$42,$J$7),"")</f>
        <v>0</v>
      </c>
    </row>
    <row r="13" customFormat="false" ht="21.75" hidden="false" customHeight="true" outlineLevel="0" collapsed="false">
      <c r="A13" s="18" t="s">
        <v>70</v>
      </c>
      <c r="B13" s="26" t="n">
        <v>2.5</v>
      </c>
      <c r="D13" s="20" t="s">
        <v>71</v>
      </c>
      <c r="F13" s="21" t="s">
        <v>72</v>
      </c>
      <c r="G13" s="22" t="n">
        <f aca="false">B58</f>
        <v>9.458465</v>
      </c>
      <c r="I13" s="23" t="s">
        <v>73</v>
      </c>
      <c r="J13" s="25" t="n">
        <f aca="false">IFERROR(INDEX('Rate card'!$G$8:$G$42,$J$7),0)</f>
        <v>0.3</v>
      </c>
    </row>
    <row r="14" customFormat="false" ht="21.75" hidden="false" customHeight="true" outlineLevel="0" collapsed="false">
      <c r="A14" s="18" t="s">
        <v>74</v>
      </c>
      <c r="B14" s="30" t="n">
        <v>0.06</v>
      </c>
      <c r="D14" s="20" t="s">
        <v>75</v>
      </c>
      <c r="I14" s="23" t="s">
        <v>76</v>
      </c>
      <c r="J14" s="25" t="n">
        <f aca="false">IFERROR(INDEX('Rate card'!$H$8:$H$42,$J$7),0)</f>
        <v>0</v>
      </c>
    </row>
    <row r="15" customFormat="false" ht="21.75" hidden="false" customHeight="true" outlineLevel="0" collapsed="false">
      <c r="A15" s="18" t="s">
        <v>77</v>
      </c>
      <c r="B15" s="26" t="n">
        <v>0</v>
      </c>
      <c r="D15" s="20" t="s">
        <v>78</v>
      </c>
      <c r="F15" s="21" t="s">
        <v>79</v>
      </c>
      <c r="G15" s="22" t="n">
        <f aca="false">B70</f>
        <v>16.2646647058824</v>
      </c>
      <c r="I15" s="23" t="s">
        <v>80</v>
      </c>
      <c r="J15" s="31" t="str">
        <f aca="false">IF($J$7="","Choose a category","OK")</f>
        <v>OK</v>
      </c>
    </row>
    <row r="16" customFormat="false" ht="21.75" hidden="false" customHeight="true" outlineLevel="0" collapsed="false">
      <c r="A16" s="18" t="s">
        <v>81</v>
      </c>
      <c r="B16" s="30" t="n">
        <v>0.35</v>
      </c>
      <c r="D16" s="20" t="s">
        <v>82</v>
      </c>
    </row>
    <row r="17" customFormat="false" ht="21.75" hidden="false" customHeight="true" outlineLevel="0" collapsed="false">
      <c r="A17" s="18" t="s">
        <v>83</v>
      </c>
      <c r="B17" s="32" t="n">
        <v>3</v>
      </c>
      <c r="D17" s="20" t="s">
        <v>84</v>
      </c>
      <c r="F17" s="21" t="s">
        <v>85</v>
      </c>
      <c r="G17" s="22" t="n">
        <f aca="false">B74</f>
        <v>1974.9605</v>
      </c>
    </row>
    <row r="18" customFormat="false" ht="21.75" hidden="false" customHeight="true" outlineLevel="0" collapsed="false">
      <c r="A18" s="18" t="s">
        <v>86</v>
      </c>
      <c r="B18" s="30" t="n">
        <v>0.25</v>
      </c>
      <c r="D18" s="20" t="s">
        <v>87</v>
      </c>
      <c r="I18" s="21" t="s">
        <v>88</v>
      </c>
      <c r="J18" s="21" t="s">
        <v>89</v>
      </c>
    </row>
    <row r="19" customFormat="false" ht="21.75" hidden="false" customHeight="true" outlineLevel="0" collapsed="false">
      <c r="A19" s="18" t="s">
        <v>90</v>
      </c>
      <c r="B19" s="26" t="n">
        <v>0.3</v>
      </c>
      <c r="D19" s="20" t="s">
        <v>91</v>
      </c>
      <c r="F19" s="21" t="s">
        <v>92</v>
      </c>
      <c r="G19" s="22" t="n">
        <f aca="false">B75</f>
        <v>23699.526</v>
      </c>
      <c r="I19" s="33" t="s">
        <v>93</v>
      </c>
      <c r="J19" s="34" t="n">
        <f aca="false">B58</f>
        <v>9.458465</v>
      </c>
    </row>
    <row r="20" customFormat="false" ht="21.75" hidden="false" customHeight="true" outlineLevel="0" collapsed="false">
      <c r="A20" s="18" t="s">
        <v>94</v>
      </c>
      <c r="B20" s="26"/>
      <c r="D20" s="20" t="s">
        <v>95</v>
      </c>
      <c r="I20" s="33" t="s">
        <v>96</v>
      </c>
      <c r="J20" s="34" t="n">
        <f aca="false">B34</f>
        <v>5.615</v>
      </c>
    </row>
    <row r="21" customFormat="false" ht="21.75" hidden="false" customHeight="true" outlineLevel="0" collapsed="false">
      <c r="A21" s="18" t="s">
        <v>97</v>
      </c>
      <c r="B21" s="30"/>
      <c r="D21" s="20" t="s">
        <v>98</v>
      </c>
      <c r="I21" s="33" t="s">
        <v>99</v>
      </c>
      <c r="J21" s="34" t="n">
        <f aca="false">B13</f>
        <v>2.5</v>
      </c>
    </row>
    <row r="22" customFormat="false" ht="21.75" hidden="false" customHeight="true" outlineLevel="0" collapsed="false">
      <c r="A22" s="18" t="s">
        <v>100</v>
      </c>
      <c r="B22" s="30" t="n">
        <v>0</v>
      </c>
      <c r="D22" s="20" t="s">
        <v>101</v>
      </c>
      <c r="I22" s="33" t="s">
        <v>102</v>
      </c>
      <c r="J22" s="34" t="n">
        <f aca="false">B66</f>
        <v>7.416535</v>
      </c>
    </row>
    <row r="23" customFormat="false" ht="21.75" hidden="false" customHeight="true" outlineLevel="0" collapsed="false">
      <c r="A23" s="18" t="s">
        <v>103</v>
      </c>
      <c r="B23" s="26" t="n">
        <v>0</v>
      </c>
      <c r="D23" s="20" t="s">
        <v>104</v>
      </c>
    </row>
    <row r="24" customFormat="false" ht="21.75" hidden="false" customHeight="true" outlineLevel="0" collapsed="false">
      <c r="A24" s="18" t="s">
        <v>105</v>
      </c>
      <c r="B24" s="26" t="n">
        <v>0.25</v>
      </c>
      <c r="D24" s="20" t="s">
        <v>106</v>
      </c>
    </row>
    <row r="25" customFormat="false" ht="21.75" hidden="false" customHeight="true" outlineLevel="0" collapsed="false">
      <c r="A25" s="18" t="s">
        <v>107</v>
      </c>
      <c r="B25" s="30" t="n">
        <v>0.2</v>
      </c>
      <c r="D25" s="20" t="s">
        <v>108</v>
      </c>
    </row>
    <row r="26" customFormat="false" ht="21.75" hidden="false" customHeight="true" outlineLevel="0" collapsed="false">
      <c r="A26" s="18" t="s">
        <v>109</v>
      </c>
      <c r="B26" s="26" t="n">
        <v>0.35</v>
      </c>
      <c r="D26" s="20" t="s">
        <v>110</v>
      </c>
    </row>
    <row r="28" customFormat="false" ht="24" hidden="false" customHeight="true" outlineLevel="0" collapsed="false">
      <c r="A28" s="6" t="s">
        <v>111</v>
      </c>
      <c r="B28" s="6"/>
      <c r="C28" s="6"/>
      <c r="D28" s="6"/>
    </row>
    <row r="29" customFormat="false" ht="15" hidden="false" customHeight="false" outlineLevel="0" collapsed="false">
      <c r="A29" s="18" t="s">
        <v>112</v>
      </c>
      <c r="B29" s="26" t="n">
        <v>4.2</v>
      </c>
      <c r="D29" s="35" t="s">
        <v>113</v>
      </c>
    </row>
    <row r="30" customFormat="false" ht="15" hidden="false" customHeight="false" outlineLevel="0" collapsed="false">
      <c r="A30" s="18" t="s">
        <v>114</v>
      </c>
      <c r="B30" s="26" t="n">
        <v>0.55</v>
      </c>
      <c r="D30" s="35" t="s">
        <v>115</v>
      </c>
    </row>
    <row r="31" customFormat="false" ht="15" hidden="false" customHeight="false" outlineLevel="0" collapsed="false">
      <c r="A31" s="18" t="s">
        <v>116</v>
      </c>
      <c r="B31" s="30" t="n">
        <v>0.075</v>
      </c>
      <c r="D31" s="35" t="s">
        <v>117</v>
      </c>
    </row>
    <row r="32" customFormat="false" ht="15" hidden="false" customHeight="false" outlineLevel="0" collapsed="false">
      <c r="A32" s="18" t="s">
        <v>118</v>
      </c>
      <c r="B32" s="36" t="n">
        <f aca="false">B29*B31</f>
        <v>0.315</v>
      </c>
    </row>
    <row r="33" customFormat="false" ht="15" hidden="false" customHeight="false" outlineLevel="0" collapsed="false">
      <c r="A33" s="18" t="s">
        <v>119</v>
      </c>
      <c r="B33" s="26" t="n">
        <v>0.2</v>
      </c>
      <c r="D33" s="35" t="s">
        <v>120</v>
      </c>
    </row>
    <row r="34" customFormat="false" ht="15" hidden="false" customHeight="false" outlineLevel="0" collapsed="false">
      <c r="A34" s="18" t="s">
        <v>121</v>
      </c>
      <c r="B34" s="37" t="n">
        <f aca="false">B29+B30+B32+B33+B26</f>
        <v>5.615</v>
      </c>
      <c r="D34" s="35" t="s">
        <v>122</v>
      </c>
    </row>
    <row r="35" customFormat="false" ht="15" hidden="false" customHeight="false" outlineLevel="0" collapsed="false">
      <c r="A35" s="18" t="s">
        <v>123</v>
      </c>
      <c r="B35" s="38" t="n">
        <f aca="false">B34/B9</f>
        <v>0.22468987595038</v>
      </c>
    </row>
    <row r="36" customFormat="false" ht="24" hidden="false" customHeight="true" outlineLevel="0" collapsed="false">
      <c r="A36" s="6" t="s">
        <v>124</v>
      </c>
      <c r="B36" s="6"/>
      <c r="C36" s="6"/>
      <c r="D36" s="6"/>
    </row>
    <row r="37" customFormat="false" ht="15" hidden="false" customHeight="false" outlineLevel="0" collapsed="false">
      <c r="A37" s="18" t="s">
        <v>125</v>
      </c>
      <c r="B37" s="32" t="n">
        <v>6</v>
      </c>
      <c r="D37" s="35" t="s">
        <v>126</v>
      </c>
    </row>
    <row r="38" customFormat="false" ht="15" hidden="false" customHeight="false" outlineLevel="0" collapsed="false">
      <c r="A38" s="18" t="s">
        <v>127</v>
      </c>
      <c r="B38" s="32" t="n">
        <v>4</v>
      </c>
    </row>
    <row r="39" customFormat="false" ht="15" hidden="false" customHeight="false" outlineLevel="0" collapsed="false">
      <c r="A39" s="18" t="s">
        <v>128</v>
      </c>
      <c r="B39" s="32" t="n">
        <v>4</v>
      </c>
    </row>
    <row r="40" customFormat="false" ht="15" hidden="false" customHeight="false" outlineLevel="0" collapsed="false">
      <c r="A40" s="18" t="s">
        <v>129</v>
      </c>
      <c r="B40" s="32" t="n">
        <v>14</v>
      </c>
      <c r="D40" s="35" t="s">
        <v>130</v>
      </c>
    </row>
    <row r="41" customFormat="false" ht="15" hidden="false" customHeight="false" outlineLevel="0" collapsed="false">
      <c r="A41" s="18" t="s">
        <v>131</v>
      </c>
      <c r="B41" s="39" t="n">
        <f aca="false">B37*B38*B39/1728</f>
        <v>0.0555555555555556</v>
      </c>
      <c r="D41" s="35" t="s">
        <v>132</v>
      </c>
    </row>
    <row r="42" customFormat="false" ht="15" hidden="false" customHeight="false" outlineLevel="0" collapsed="false">
      <c r="A42" s="18" t="s">
        <v>133</v>
      </c>
      <c r="B42" s="39" t="n">
        <f aca="false">B37*B38*B39/139</f>
        <v>0.690647482014389</v>
      </c>
    </row>
    <row r="43" customFormat="false" ht="15" hidden="false" customHeight="false" outlineLevel="0" collapsed="false">
      <c r="A43" s="18" t="s">
        <v>134</v>
      </c>
      <c r="B43" s="39" t="n">
        <f aca="false">B40/16</f>
        <v>0.875</v>
      </c>
    </row>
    <row r="44" customFormat="false" ht="15" hidden="false" customHeight="false" outlineLevel="0" collapsed="false">
      <c r="A44" s="18" t="s">
        <v>135</v>
      </c>
      <c r="B44" s="39" t="n">
        <f aca="false">MAX(B42,B43)</f>
        <v>0.875</v>
      </c>
      <c r="D44" s="35" t="s">
        <v>136</v>
      </c>
    </row>
    <row r="45" customFormat="false" ht="15" hidden="false" customHeight="false" outlineLevel="0" collapsed="false">
      <c r="A45" s="18" t="s">
        <v>137</v>
      </c>
      <c r="B45" s="40" t="str">
        <f aca="false">IF(AND(B37&lt;=15,B38&lt;=12,B39&lt;=0.75,B40&lt;=16),"Small standard",IF(AND(B37&lt;=18,B38&lt;=14,B39&lt;=8,B44&lt;=20),"Large standard",IF(B44&lt;=50,"Large bulky","Extra-large")))</f>
        <v>Large standard</v>
      </c>
      <c r="D45" s="35" t="s">
        <v>138</v>
      </c>
    </row>
    <row r="46" customFormat="false" ht="15" hidden="false" customHeight="false" outlineLevel="0" collapsed="false">
      <c r="A46" s="18" t="s">
        <v>139</v>
      </c>
      <c r="B46" s="41" t="n">
        <f aca="false">IF(B20&lt;&gt;"",B20,IF(B45="Small standard",IF(B40&lt;=4,3.07,IF(B40&lt;=8,3.14,IF(B40&lt;=12,3.22,3.31))),IF(B45="Large standard",IF(B44&lt;=2,4.9,IF(B44&lt;=3,5.25,6.1+0.16*(B44-3))),IF(B45="Large bulky",25+0.38*MAX(0,B44-50),40+0.75*MAX(0,B44-50)))))</f>
        <v>4.9</v>
      </c>
      <c r="D46" s="35" t="s">
        <v>140</v>
      </c>
    </row>
    <row r="47" customFormat="false" ht="24" hidden="false" customHeight="true" outlineLevel="0" collapsed="false">
      <c r="A47" s="6" t="s">
        <v>141</v>
      </c>
      <c r="B47" s="6"/>
      <c r="C47" s="6"/>
      <c r="D47" s="6"/>
    </row>
    <row r="48" customFormat="false" ht="15" hidden="false" customHeight="false" outlineLevel="0" collapsed="false">
      <c r="A48" s="18" t="s">
        <v>142</v>
      </c>
      <c r="B48" s="41" t="n">
        <f aca="false">IF(B21&lt;&gt;"",B9*B21,IF($J$7="",0,MAX($J$13,IF($J$8=0,B9*$J$9,IF(B9&lt;=$J$8,B9*$J$9,IF(B9&lt;=$J$10,$J$8*$J$9+(B9-$J$8)*$J$11,$J$8*$J$9+($J$10-$J$8)*$J$11+(B9-$J$10)*$J$12))))+$J$14))</f>
        <v>3.7485</v>
      </c>
      <c r="D48" s="35" t="s">
        <v>143</v>
      </c>
    </row>
    <row r="49" customFormat="false" ht="15" hidden="false" customHeight="false" outlineLevel="0" collapsed="false">
      <c r="A49" s="18" t="s">
        <v>144</v>
      </c>
      <c r="B49" s="38" t="n">
        <f aca="false">IFERROR(B48/B9,0)</f>
        <v>0.15</v>
      </c>
    </row>
    <row r="50" customFormat="false" ht="15" hidden="false" customHeight="false" outlineLevel="0" collapsed="false">
      <c r="A50" s="18" t="s">
        <v>145</v>
      </c>
      <c r="B50" s="36" t="n">
        <f aca="false">B46</f>
        <v>4.9</v>
      </c>
    </row>
    <row r="51" customFormat="false" ht="15" hidden="false" customHeight="false" outlineLevel="0" collapsed="false">
      <c r="A51" s="18" t="s">
        <v>146</v>
      </c>
      <c r="B51" s="36" t="n">
        <f aca="false">B19</f>
        <v>0.3</v>
      </c>
    </row>
    <row r="52" customFormat="false" ht="15" hidden="false" customHeight="false" outlineLevel="0" collapsed="false">
      <c r="A52" s="18" t="s">
        <v>147</v>
      </c>
      <c r="B52" s="36" t="n">
        <f aca="false">B41*B17*IF(OR(B45="Small standard",B45="Large standard"),(1-B18)*0.87+B18*2.4,(1-B18)*0.56+B18*1.4)</f>
        <v>0.20875</v>
      </c>
      <c r="D52" s="35" t="s">
        <v>148</v>
      </c>
    </row>
    <row r="53" customFormat="false" ht="15" hidden="false" customHeight="false" outlineLevel="0" collapsed="false">
      <c r="A53" s="18" t="s">
        <v>149</v>
      </c>
      <c r="B53" s="36" t="n">
        <f aca="false">B14*(B15+B16*B34)</f>
        <v>0.117915</v>
      </c>
      <c r="D53" s="35" t="s">
        <v>150</v>
      </c>
    </row>
    <row r="54" customFormat="false" ht="15" hidden="false" customHeight="false" outlineLevel="0" collapsed="false">
      <c r="A54" s="18" t="s">
        <v>151</v>
      </c>
      <c r="B54" s="36" t="n">
        <f aca="false">B22*IF(OR(B45="Small standard",B45="Large standard"),0.89,0.63)</f>
        <v>0</v>
      </c>
    </row>
    <row r="55" customFormat="false" ht="15" hidden="false" customHeight="false" outlineLevel="0" collapsed="false">
      <c r="A55" s="18" t="s">
        <v>152</v>
      </c>
      <c r="B55" s="36" t="n">
        <f aca="false">B23</f>
        <v>0</v>
      </c>
    </row>
    <row r="56" customFormat="false" ht="15" hidden="false" customHeight="false" outlineLevel="0" collapsed="false">
      <c r="A56" s="18" t="s">
        <v>153</v>
      </c>
      <c r="B56" s="36" t="n">
        <f aca="false">B24*B25</f>
        <v>0.05</v>
      </c>
    </row>
    <row r="57" customFormat="false" ht="15" hidden="false" customHeight="false" outlineLevel="0" collapsed="false">
      <c r="A57" s="18" t="s">
        <v>154</v>
      </c>
      <c r="B57" s="36" t="n">
        <f aca="false">IF(B11="Professional",39.99/MAX(B10,1),0.99)</f>
        <v>0.1333</v>
      </c>
      <c r="D57" s="35" t="s">
        <v>155</v>
      </c>
    </row>
    <row r="58" customFormat="false" ht="15" hidden="false" customHeight="false" outlineLevel="0" collapsed="false">
      <c r="A58" s="18" t="s">
        <v>156</v>
      </c>
      <c r="B58" s="37" t="n">
        <f aca="false">SUM(B48,B46,B51:B57)</f>
        <v>9.458465</v>
      </c>
    </row>
    <row r="59" customFormat="false" ht="15" hidden="false" customHeight="false" outlineLevel="0" collapsed="false">
      <c r="A59" s="18" t="s">
        <v>157</v>
      </c>
      <c r="B59" s="38" t="n">
        <f aca="false">IFERROR(B58/B9,0)</f>
        <v>0.378489995998399</v>
      </c>
    </row>
    <row r="60" customFormat="false" ht="24" hidden="false" customHeight="true" outlineLevel="0" collapsed="false">
      <c r="A60" s="6" t="s">
        <v>158</v>
      </c>
      <c r="B60" s="6"/>
      <c r="C60" s="6"/>
      <c r="D60" s="6"/>
    </row>
    <row r="61" customFormat="false" ht="15" hidden="false" customHeight="false" outlineLevel="0" collapsed="false">
      <c r="A61" s="18" t="s">
        <v>159</v>
      </c>
      <c r="B61" s="36" t="n">
        <f aca="false">B9</f>
        <v>24.99</v>
      </c>
    </row>
    <row r="62" customFormat="false" ht="15" hidden="false" customHeight="false" outlineLevel="0" collapsed="false">
      <c r="A62" s="18" t="s">
        <v>96</v>
      </c>
      <c r="B62" s="36" t="n">
        <f aca="false">B34</f>
        <v>5.615</v>
      </c>
    </row>
    <row r="63" customFormat="false" ht="15" hidden="false" customHeight="false" outlineLevel="0" collapsed="false">
      <c r="A63" s="18" t="s">
        <v>99</v>
      </c>
      <c r="B63" s="36" t="n">
        <f aca="false">B13</f>
        <v>2.5</v>
      </c>
    </row>
    <row r="64" customFormat="false" ht="15" hidden="false" customHeight="false" outlineLevel="0" collapsed="false">
      <c r="A64" s="18" t="s">
        <v>93</v>
      </c>
      <c r="B64" s="36" t="n">
        <f aca="false">B58</f>
        <v>9.458465</v>
      </c>
    </row>
    <row r="65" customFormat="false" ht="15" hidden="false" customHeight="false" outlineLevel="0" collapsed="false">
      <c r="A65" s="18" t="s">
        <v>160</v>
      </c>
      <c r="B65" s="36" t="n">
        <f aca="false">SUM(B62:B64)</f>
        <v>17.573465</v>
      </c>
    </row>
    <row r="66" customFormat="false" ht="15" hidden="false" customHeight="false" outlineLevel="0" collapsed="false">
      <c r="A66" s="18" t="s">
        <v>161</v>
      </c>
      <c r="B66" s="42" t="n">
        <f aca="false">B61-B65</f>
        <v>7.416535</v>
      </c>
    </row>
    <row r="67" customFormat="false" ht="15" hidden="false" customHeight="false" outlineLevel="0" collapsed="false">
      <c r="A67" s="18" t="s">
        <v>57</v>
      </c>
      <c r="B67" s="43" t="n">
        <f aca="false">IFERROR(B66/B61,0)</f>
        <v>0.296780112044818</v>
      </c>
    </row>
    <row r="68" customFormat="false" ht="15" hidden="false" customHeight="false" outlineLevel="0" collapsed="false">
      <c r="A68" s="18" t="s">
        <v>65</v>
      </c>
      <c r="B68" s="38" t="n">
        <f aca="false">IFERROR(B66/B34,0)</f>
        <v>1.32084327693678</v>
      </c>
    </row>
    <row r="69" customFormat="false" ht="15" hidden="false" customHeight="false" outlineLevel="0" collapsed="false">
      <c r="A69" s="18" t="s">
        <v>162</v>
      </c>
      <c r="B69" s="38" t="n">
        <f aca="false">IFERROR(B66/B65,0)</f>
        <v>0.422030316730366</v>
      </c>
    </row>
    <row r="70" customFormat="false" ht="15" hidden="false" customHeight="false" outlineLevel="0" collapsed="false">
      <c r="A70" s="18" t="s">
        <v>163</v>
      </c>
      <c r="B70" s="41" t="n">
        <f aca="false">IF(B49&gt;=0.95,"n/a",(B34+B13+(B58-B48))/(1-B49))</f>
        <v>16.2646647058824</v>
      </c>
      <c r="D70" s="35" t="s">
        <v>164</v>
      </c>
    </row>
    <row r="71" customFormat="false" ht="15" hidden="false" customHeight="false" outlineLevel="0" collapsed="false">
      <c r="A71" s="18" t="s">
        <v>165</v>
      </c>
      <c r="B71" s="44" t="n">
        <f aca="false">IF(B66&lt;=0,"n/a",B12/B66)</f>
        <v>33.7084635884547</v>
      </c>
      <c r="D71" s="35" t="s">
        <v>166</v>
      </c>
    </row>
    <row r="72" customFormat="false" ht="15" hidden="false" customHeight="false" outlineLevel="0" collapsed="false">
      <c r="A72" s="18" t="s">
        <v>167</v>
      </c>
      <c r="B72" s="36" t="n">
        <f aca="false">B9*B10</f>
        <v>7497</v>
      </c>
    </row>
    <row r="73" customFormat="false" ht="15" hidden="false" customHeight="false" outlineLevel="0" collapsed="false">
      <c r="A73" s="18" t="s">
        <v>168</v>
      </c>
      <c r="B73" s="36" t="n">
        <f aca="false">B58*B10</f>
        <v>2837.5395</v>
      </c>
    </row>
    <row r="74" customFormat="false" ht="15" hidden="false" customHeight="false" outlineLevel="0" collapsed="false">
      <c r="A74" s="18" t="s">
        <v>169</v>
      </c>
      <c r="B74" s="37" t="n">
        <f aca="false">B66*B10-B12</f>
        <v>1974.9605</v>
      </c>
    </row>
    <row r="75" customFormat="false" ht="15" hidden="false" customHeight="false" outlineLevel="0" collapsed="false">
      <c r="A75" s="18" t="s">
        <v>170</v>
      </c>
      <c r="B75" s="37" t="n">
        <f aca="false">B74*12</f>
        <v>23699.526</v>
      </c>
    </row>
    <row r="77" customFormat="false" ht="24" hidden="false" customHeight="true" outlineLevel="0" collapsed="false">
      <c r="A77" s="6" t="s">
        <v>171</v>
      </c>
      <c r="B77" s="6"/>
      <c r="C77" s="6"/>
      <c r="D77" s="6"/>
    </row>
    <row r="78" customFormat="false" ht="33.75" hidden="false" customHeight="true" outlineLevel="0" collapsed="false">
      <c r="A78" s="45" t="str">
        <f aca="false">IF(B66&lt;0,"This product loses money at the current price. Raise the price, reduce landed cost, or cut ad spend before scaling.",IF(B67&lt;0.1,"Thin margin: a small fee or cost change can erase the profit. Aim for 15%+ or a clear strategic reason.","Healthy unit margin. Stress-test it with the Scenarios sheet before you commit."))</f>
        <v>Healthy unit margin. Stress-test it with the Scenarios sheet before you commit.</v>
      </c>
      <c r="B78" s="45"/>
      <c r="C78" s="45"/>
      <c r="D78" s="45"/>
      <c r="E78" s="45"/>
      <c r="F78" s="45"/>
      <c r="G78" s="45"/>
    </row>
    <row r="79" customFormat="false" ht="27.75" hidden="false" customHeight="true" outlineLevel="0" collapsed="false">
      <c r="A79" s="14" t="str">
        <f aca="false">IF(B74&lt;0,"Monthly profit after fixed costs is negative. You need more volume, a higher contribution per unit, or lower fixed costs.","Monthly profit after fixed costs is "&amp;TEXT(B74,"$#,##0")&amp;" at "&amp;TEXT(B10,"#,##0")&amp;" units.")</f>
        <v>Monthly profit after fixed costs is $1,975 at 300 units.</v>
      </c>
      <c r="B79" s="14"/>
      <c r="C79" s="14"/>
      <c r="D79" s="14"/>
      <c r="E79" s="14"/>
      <c r="F79" s="14"/>
      <c r="G79" s="14"/>
    </row>
    <row r="80" customFormat="false" ht="27.75" hidden="false" customHeight="true" outlineLevel="0" collapsed="false">
      <c r="A80" s="14" t="str">
        <f aca="false">IF(B70="n/a","Referral fees consume almost the whole price; check the category and price.","Approximate break-even price: "&amp;TEXT(B70,"$0.00")&amp;". The exact fee can differ at a category tier boundary — confirm in Seller Central.")</f>
        <v>Approximate break-even price: $16.26. The exact fee can differ at a category tier boundary — confirm in Seller Central.</v>
      </c>
      <c r="B80" s="14"/>
      <c r="C80" s="14"/>
      <c r="D80" s="14"/>
      <c r="E80" s="14"/>
      <c r="F80" s="14"/>
      <c r="G80" s="14"/>
    </row>
  </sheetData>
  <mergeCells count="16">
    <mergeCell ref="A1:D1"/>
    <mergeCell ref="E1:J1"/>
    <mergeCell ref="A2:J2"/>
    <mergeCell ref="A3:J3"/>
    <mergeCell ref="A4:J4"/>
    <mergeCell ref="A6:D6"/>
    <mergeCell ref="F6:G6"/>
    <mergeCell ref="I6:J6"/>
    <mergeCell ref="A28:D28"/>
    <mergeCell ref="A36:D36"/>
    <mergeCell ref="A47:D47"/>
    <mergeCell ref="A60:D60"/>
    <mergeCell ref="A77:D77"/>
    <mergeCell ref="A78:G78"/>
    <mergeCell ref="A79:G79"/>
    <mergeCell ref="A80:G80"/>
  </mergeCells>
  <conditionalFormatting sqref="A78:G78">
    <cfRule type="expression" priority="2" aboveAverage="0" equalAverage="0" bottom="0" percent="0" rank="0" text="" dxfId="0">
      <formula>$B$66&lt;0</formula>
    </cfRule>
    <cfRule type="expression" priority="3" aboveAverage="0" equalAverage="0" bottom="0" percent="0" rank="0" text="" dxfId="1">
      <formula>AND($B$66&gt;=0,$B$67&lt;0.1)</formula>
    </cfRule>
  </conditionalFormatting>
  <conditionalFormatting sqref="B66">
    <cfRule type="cellIs" priority="4" operator="lessThan" aboveAverage="0" equalAverage="0" bottom="0" percent="0" rank="0" text="" dxfId="2">
      <formula>0</formula>
    </cfRule>
  </conditionalFormatting>
  <conditionalFormatting sqref="B74">
    <cfRule type="cellIs" priority="5" operator="lessThan" aboveAverage="0" equalAverage="0" bottom="0" percent="0" rank="0" text="" dxfId="2">
      <formula>0</formula>
    </cfRule>
  </conditionalFormatting>
  <conditionalFormatting sqref="B75">
    <cfRule type="cellIs" priority="6" operator="lessThan" aboveAverage="0" equalAverage="0" bottom="0" percent="0" rank="0" text="" dxfId="2">
      <formula>0</formula>
    </cfRule>
  </conditionalFormatting>
  <dataValidations count="4">
    <dataValidation allowBlank="true" error="Choose a value from the list." errorStyle="stop" errorTitle="Not in the list" operator="between" prompt="Use the arrow to choose a value." promptTitle="Selling plan" showDropDown="false" showErrorMessage="true" showInputMessage="false" sqref="B11" type="list">
      <formula1>"Professional,Individual"</formula1>
      <formula2>0</formula2>
    </dataValidation>
    <dataValidation allowBlank="false" error="Choose a category from the Rate card sheet." errorStyle="stop" errorTitle="Unknown category" operator="between" prompt="Choose the category Amazon uses for this ASIN." promptTitle="Referral category" showDropDown="false" showErrorMessage="true" showInputMessage="true" sqref="B8" type="list">
      <formula1>'Rate card'!$A$8:$A$42</formula1>
      <formula2>0</formula2>
    </dataValidation>
    <dataValidation allowBlank="true" error="Enter a number of zero or more." errorStyle="stop" errorTitle="Positive numbers only" operator="greaterThanOrEqual" showDropDown="false" showErrorMessage="false" showInputMessage="false" sqref="B9:B10" type="decimal">
      <formula1>0</formula1>
      <formula2>0</formula2>
    </dataValidation>
    <dataValidation allowBlank="true" error="Enter a number of zero or more." errorStyle="stop" errorTitle="Positive numbers only" operator="greaterThanOrEqual" showDropDown="false" showErrorMessage="false" showInputMessage="false" sqref="B12:B26" type="decimal">
      <formula1>0</formula1>
      <formula2>0</formula2>
    </dataValidation>
  </dataValidations>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&amp;K6e6e73TidyPayouts · Free seller spreadsheet&amp;R&amp;8 &amp;K6e6e73Page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6" min="2" style="0" width="15"/>
    <col collapsed="false" customWidth="true" hidden="false" outlineLevel="0" max="7" min="7" style="0" width="2"/>
    <col collapsed="false" customWidth="true" hidden="false" outlineLevel="0" max="9" min="8" style="0" width="15"/>
  </cols>
  <sheetData>
    <row r="1" customFormat="false" ht="24" hidden="false" customHeight="true" outlineLevel="0" collapsed="false">
      <c r="A1" s="1" t="s">
        <v>0</v>
      </c>
      <c r="B1" s="1"/>
      <c r="C1" s="1"/>
      <c r="D1" s="1"/>
      <c r="E1" s="2" t="s">
        <v>1</v>
      </c>
      <c r="F1" s="2"/>
      <c r="G1" s="2"/>
      <c r="H1" s="2"/>
    </row>
    <row r="2" customFormat="false" ht="33.75" hidden="false" customHeight="true" outlineLevel="0" collapsed="false">
      <c r="A2" s="3" t="s">
        <v>172</v>
      </c>
      <c r="B2" s="3"/>
      <c r="C2" s="3"/>
      <c r="D2" s="3"/>
      <c r="E2" s="3"/>
      <c r="F2" s="3"/>
      <c r="G2" s="3"/>
      <c r="H2" s="3"/>
    </row>
    <row r="3" customFormat="false" ht="30" hidden="false" customHeight="true" outlineLevel="0" collapsed="false">
      <c r="A3" s="4" t="s">
        <v>173</v>
      </c>
      <c r="B3" s="4"/>
      <c r="C3" s="4"/>
      <c r="D3" s="4"/>
      <c r="E3" s="4"/>
      <c r="F3" s="4"/>
      <c r="G3" s="4"/>
      <c r="H3" s="4"/>
    </row>
    <row r="4" customFormat="false" ht="18" hidden="false" customHeight="true" outlineLevel="0" collapsed="false">
      <c r="A4" s="5" t="s">
        <v>4</v>
      </c>
      <c r="B4" s="5"/>
      <c r="C4" s="5"/>
      <c r="D4" s="5"/>
      <c r="E4" s="5"/>
      <c r="F4" s="5"/>
      <c r="G4" s="5"/>
      <c r="H4" s="5"/>
    </row>
    <row r="6" customFormat="false" ht="15" hidden="false" customHeight="false" outlineLevel="0" collapsed="false">
      <c r="A6" s="18" t="s">
        <v>174</v>
      </c>
      <c r="B6" s="30" t="n">
        <v>0.25</v>
      </c>
      <c r="D6" s="35" t="s">
        <v>175</v>
      </c>
    </row>
    <row r="8" customFormat="false" ht="24" hidden="false" customHeight="true" outlineLevel="0" collapsed="false">
      <c r="A8" s="6" t="s">
        <v>176</v>
      </c>
      <c r="B8" s="6"/>
      <c r="C8" s="6"/>
      <c r="D8" s="6"/>
      <c r="E8" s="6"/>
      <c r="F8" s="6"/>
      <c r="G8" s="6"/>
      <c r="H8" s="6"/>
    </row>
    <row r="9" customFormat="false" ht="30" hidden="false" customHeight="true" outlineLevel="0" collapsed="false">
      <c r="A9" s="46" t="s">
        <v>177</v>
      </c>
      <c r="B9" s="46" t="s">
        <v>178</v>
      </c>
      <c r="C9" s="46" t="s">
        <v>179</v>
      </c>
      <c r="D9" s="46" t="s">
        <v>180</v>
      </c>
      <c r="E9" s="46" t="s">
        <v>181</v>
      </c>
      <c r="F9" s="46" t="s">
        <v>182</v>
      </c>
    </row>
    <row r="10" customFormat="false" ht="15" hidden="false" customHeight="false" outlineLevel="0" collapsed="false">
      <c r="A10" s="18" t="s">
        <v>183</v>
      </c>
      <c r="B10" s="26" t="n">
        <v>19.99</v>
      </c>
      <c r="C10" s="26" t="n">
        <v>22.99</v>
      </c>
      <c r="D10" s="26" t="n">
        <v>24.99</v>
      </c>
      <c r="E10" s="26" t="n">
        <v>27.99</v>
      </c>
      <c r="F10" s="26" t="n">
        <v>29.99</v>
      </c>
    </row>
    <row r="11" customFormat="false" ht="15" hidden="false" customHeight="false" outlineLevel="0" collapsed="false">
      <c r="A11" s="18" t="s">
        <v>142</v>
      </c>
      <c r="B11" s="36" t="n">
        <f aca="false">B10*Calculator!$B$49</f>
        <v>2.9985</v>
      </c>
      <c r="C11" s="36" t="n">
        <f aca="false">C10*Calculator!$B$49</f>
        <v>3.4485</v>
      </c>
      <c r="D11" s="36" t="n">
        <f aca="false">D10*Calculator!$B$49</f>
        <v>3.7485</v>
      </c>
      <c r="E11" s="36" t="n">
        <f aca="false">E10*Calculator!$B$49</f>
        <v>4.1985</v>
      </c>
      <c r="F11" s="36" t="n">
        <f aca="false">F10*Calculator!$B$49</f>
        <v>4.4985</v>
      </c>
    </row>
    <row r="12" customFormat="false" ht="15" hidden="false" customHeight="false" outlineLevel="0" collapsed="false">
      <c r="A12" s="18" t="s">
        <v>145</v>
      </c>
      <c r="B12" s="36" t="n">
        <f aca="false">Calculator!$B$46</f>
        <v>4.9</v>
      </c>
      <c r="C12" s="36" t="n">
        <f aca="false">Calculator!$B$46</f>
        <v>4.9</v>
      </c>
      <c r="D12" s="36" t="n">
        <f aca="false">Calculator!$B$46</f>
        <v>4.9</v>
      </c>
      <c r="E12" s="36" t="n">
        <f aca="false">Calculator!$B$46</f>
        <v>4.9</v>
      </c>
      <c r="F12" s="36" t="n">
        <f aca="false">Calculator!$B$46</f>
        <v>4.9</v>
      </c>
    </row>
    <row r="13" customFormat="false" ht="15" hidden="false" customHeight="false" outlineLevel="0" collapsed="false">
      <c r="A13" s="18" t="s">
        <v>184</v>
      </c>
      <c r="B13" s="36" t="n">
        <f aca="false">Calculator!$B$51</f>
        <v>0.3</v>
      </c>
      <c r="C13" s="36" t="n">
        <f aca="false">Calculator!$B$51</f>
        <v>0.3</v>
      </c>
      <c r="D13" s="36" t="n">
        <f aca="false">Calculator!$B$51</f>
        <v>0.3</v>
      </c>
      <c r="E13" s="36" t="n">
        <f aca="false">Calculator!$B$51</f>
        <v>0.3</v>
      </c>
      <c r="F13" s="36" t="n">
        <f aca="false">Calculator!$B$51</f>
        <v>0.3</v>
      </c>
    </row>
    <row r="14" customFormat="false" ht="15" hidden="false" customHeight="false" outlineLevel="0" collapsed="false">
      <c r="A14" s="18" t="s">
        <v>185</v>
      </c>
      <c r="B14" s="36" t="n">
        <f aca="false">Calculator!$B$52</f>
        <v>0.20875</v>
      </c>
      <c r="C14" s="36" t="n">
        <f aca="false">Calculator!$B$52</f>
        <v>0.20875</v>
      </c>
      <c r="D14" s="36" t="n">
        <f aca="false">Calculator!$B$52</f>
        <v>0.20875</v>
      </c>
      <c r="E14" s="36" t="n">
        <f aca="false">Calculator!$B$52</f>
        <v>0.20875</v>
      </c>
      <c r="F14" s="36" t="n">
        <f aca="false">Calculator!$B$52</f>
        <v>0.20875</v>
      </c>
    </row>
    <row r="15" customFormat="false" ht="15" hidden="false" customHeight="false" outlineLevel="0" collapsed="false">
      <c r="A15" s="18" t="s">
        <v>186</v>
      </c>
      <c r="B15" s="36" t="n">
        <f aca="false">Calculator!$B$53</f>
        <v>0.117915</v>
      </c>
      <c r="C15" s="36" t="n">
        <f aca="false">Calculator!$B$53</f>
        <v>0.117915</v>
      </c>
      <c r="D15" s="36" t="n">
        <f aca="false">Calculator!$B$53</f>
        <v>0.117915</v>
      </c>
      <c r="E15" s="36" t="n">
        <f aca="false">Calculator!$B$53</f>
        <v>0.117915</v>
      </c>
      <c r="F15" s="36" t="n">
        <f aca="false">Calculator!$B$53</f>
        <v>0.117915</v>
      </c>
    </row>
    <row r="16" customFormat="false" ht="15" hidden="false" customHeight="false" outlineLevel="0" collapsed="false">
      <c r="A16" s="18" t="s">
        <v>187</v>
      </c>
      <c r="B16" s="36" t="n">
        <f aca="false">Calculator!$B$54</f>
        <v>0</v>
      </c>
      <c r="C16" s="36" t="n">
        <f aca="false">Calculator!$B$54</f>
        <v>0</v>
      </c>
      <c r="D16" s="36" t="n">
        <f aca="false">Calculator!$B$54</f>
        <v>0</v>
      </c>
      <c r="E16" s="36" t="n">
        <f aca="false">Calculator!$B$54</f>
        <v>0</v>
      </c>
      <c r="F16" s="36" t="n">
        <f aca="false">Calculator!$B$54</f>
        <v>0</v>
      </c>
    </row>
    <row r="17" customFormat="false" ht="15" hidden="false" customHeight="false" outlineLevel="0" collapsed="false">
      <c r="A17" s="18" t="s">
        <v>188</v>
      </c>
      <c r="B17" s="36" t="n">
        <f aca="false">Calculator!$B$55</f>
        <v>0</v>
      </c>
      <c r="C17" s="36" t="n">
        <f aca="false">Calculator!$B$55</f>
        <v>0</v>
      </c>
      <c r="D17" s="36" t="n">
        <f aca="false">Calculator!$B$55</f>
        <v>0</v>
      </c>
      <c r="E17" s="36" t="n">
        <f aca="false">Calculator!$B$55</f>
        <v>0</v>
      </c>
      <c r="F17" s="36" t="n">
        <f aca="false">Calculator!$B$55</f>
        <v>0</v>
      </c>
    </row>
    <row r="18" customFormat="false" ht="15" hidden="false" customHeight="false" outlineLevel="0" collapsed="false">
      <c r="A18" s="18" t="s">
        <v>189</v>
      </c>
      <c r="B18" s="36" t="n">
        <f aca="false">Calculator!$B$56</f>
        <v>0.05</v>
      </c>
      <c r="C18" s="36" t="n">
        <f aca="false">Calculator!$B$56</f>
        <v>0.05</v>
      </c>
      <c r="D18" s="36" t="n">
        <f aca="false">Calculator!$B$56</f>
        <v>0.05</v>
      </c>
      <c r="E18" s="36" t="n">
        <f aca="false">Calculator!$B$56</f>
        <v>0.05</v>
      </c>
      <c r="F18" s="36" t="n">
        <f aca="false">Calculator!$B$56</f>
        <v>0.05</v>
      </c>
    </row>
    <row r="19" customFormat="false" ht="15" hidden="false" customHeight="false" outlineLevel="0" collapsed="false">
      <c r="A19" s="18" t="s">
        <v>62</v>
      </c>
      <c r="B19" s="36" t="n">
        <f aca="false">Calculator!$B$57</f>
        <v>0.1333</v>
      </c>
      <c r="C19" s="36" t="n">
        <f aca="false">Calculator!$B$57</f>
        <v>0.1333</v>
      </c>
      <c r="D19" s="36" t="n">
        <f aca="false">Calculator!$B$57</f>
        <v>0.1333</v>
      </c>
      <c r="E19" s="36" t="n">
        <f aca="false">Calculator!$B$57</f>
        <v>0.1333</v>
      </c>
      <c r="F19" s="36" t="n">
        <f aca="false">Calculator!$B$57</f>
        <v>0.1333</v>
      </c>
    </row>
    <row r="20" customFormat="false" ht="15" hidden="false" customHeight="false" outlineLevel="0" collapsed="false">
      <c r="A20" s="18" t="s">
        <v>190</v>
      </c>
      <c r="B20" s="47" t="n">
        <f aca="false">SUM(B11:B19)</f>
        <v>8.708465</v>
      </c>
      <c r="C20" s="47" t="n">
        <f aca="false">SUM(C11:C19)</f>
        <v>9.158465</v>
      </c>
      <c r="D20" s="47" t="n">
        <f aca="false">SUM(D11:D19)</f>
        <v>9.458465</v>
      </c>
      <c r="E20" s="47" t="n">
        <f aca="false">SUM(E11:E19)</f>
        <v>9.908465</v>
      </c>
      <c r="F20" s="47" t="n">
        <f aca="false">SUM(F11:F19)</f>
        <v>10.208465</v>
      </c>
    </row>
    <row r="21" customFormat="false" ht="15" hidden="false" customHeight="false" outlineLevel="0" collapsed="false">
      <c r="A21" s="18" t="s">
        <v>96</v>
      </c>
      <c r="B21" s="36" t="n">
        <f aca="false">Calculator!$B$34</f>
        <v>5.615</v>
      </c>
      <c r="C21" s="36" t="n">
        <f aca="false">Calculator!$B$34</f>
        <v>5.615</v>
      </c>
      <c r="D21" s="36" t="n">
        <f aca="false">Calculator!$B$34</f>
        <v>5.615</v>
      </c>
      <c r="E21" s="36" t="n">
        <f aca="false">Calculator!$B$34</f>
        <v>5.615</v>
      </c>
      <c r="F21" s="36" t="n">
        <f aca="false">Calculator!$B$34</f>
        <v>5.615</v>
      </c>
    </row>
    <row r="22" customFormat="false" ht="15" hidden="false" customHeight="false" outlineLevel="0" collapsed="false">
      <c r="A22" s="18" t="s">
        <v>99</v>
      </c>
      <c r="B22" s="36" t="n">
        <f aca="false">Calculator!$B$13</f>
        <v>2.5</v>
      </c>
      <c r="C22" s="36" t="n">
        <f aca="false">Calculator!$B$13</f>
        <v>2.5</v>
      </c>
      <c r="D22" s="36" t="n">
        <f aca="false">Calculator!$B$13</f>
        <v>2.5</v>
      </c>
      <c r="E22" s="36" t="n">
        <f aca="false">Calculator!$B$13</f>
        <v>2.5</v>
      </c>
      <c r="F22" s="36" t="n">
        <f aca="false">Calculator!$B$13</f>
        <v>2.5</v>
      </c>
    </row>
    <row r="23" customFormat="false" ht="15" hidden="false" customHeight="false" outlineLevel="0" collapsed="false">
      <c r="A23" s="18" t="s">
        <v>161</v>
      </c>
      <c r="B23" s="37" t="n">
        <f aca="false">B10-B20-B21-B22</f>
        <v>3.166535</v>
      </c>
      <c r="C23" s="37" t="n">
        <f aca="false">C10-C20-C21-C22</f>
        <v>5.716535</v>
      </c>
      <c r="D23" s="37" t="n">
        <f aca="false">D10-D20-D21-D22</f>
        <v>7.416535</v>
      </c>
      <c r="E23" s="37" t="n">
        <f aca="false">E10-E20-E21-E22</f>
        <v>9.966535</v>
      </c>
      <c r="F23" s="37" t="n">
        <f aca="false">F10-F20-F21-F22</f>
        <v>11.666535</v>
      </c>
    </row>
    <row r="24" customFormat="false" ht="15" hidden="false" customHeight="false" outlineLevel="0" collapsed="false">
      <c r="A24" s="18" t="s">
        <v>57</v>
      </c>
      <c r="B24" s="48" t="n">
        <f aca="false">IFERROR(B23/B10,0)</f>
        <v>0.158405952976488</v>
      </c>
      <c r="C24" s="48" t="n">
        <f aca="false">IFERROR(C23/C10,0)</f>
        <v>0.248653110047847</v>
      </c>
      <c r="D24" s="48" t="n">
        <f aca="false">IFERROR(D23/D10,0)</f>
        <v>0.296780112044818</v>
      </c>
      <c r="E24" s="48" t="n">
        <f aca="false">IFERROR(E23/E10,0)</f>
        <v>0.356074848160057</v>
      </c>
      <c r="F24" s="48" t="n">
        <f aca="false">IFERROR(F23/F10,0)</f>
        <v>0.389014171390463</v>
      </c>
    </row>
    <row r="25" customFormat="false" ht="15" hidden="false" customHeight="false" outlineLevel="0" collapsed="false">
      <c r="A25" s="18" t="s">
        <v>65</v>
      </c>
      <c r="B25" s="38" t="n">
        <f aca="false">IFERROR(B23/B21,0)</f>
        <v>0.563942119323241</v>
      </c>
      <c r="C25" s="38" t="n">
        <f aca="false">IFERROR(C23/C21,0)</f>
        <v>1.01808281389136</v>
      </c>
      <c r="D25" s="38" t="n">
        <f aca="false">IFERROR(D23/D21,0)</f>
        <v>1.32084327693678</v>
      </c>
      <c r="E25" s="38" t="n">
        <f aca="false">IFERROR(E23/E21,0)</f>
        <v>1.7749839715049</v>
      </c>
      <c r="F25" s="38" t="n">
        <f aca="false">IFERROR(F23/F21,0)</f>
        <v>2.07774443455031</v>
      </c>
    </row>
    <row r="26" customFormat="false" ht="15" hidden="false" customHeight="false" outlineLevel="0" collapsed="false">
      <c r="A26" s="18" t="s">
        <v>191</v>
      </c>
      <c r="B26" s="38" t="n">
        <f aca="false">IFERROR(B20/B10,0)</f>
        <v>0.435641070535268</v>
      </c>
      <c r="C26" s="38" t="n">
        <f aca="false">IFERROR(C20/C10,0)</f>
        <v>0.398367333623315</v>
      </c>
      <c r="D26" s="38" t="n">
        <f aca="false">IFERROR(D20/D10,0)</f>
        <v>0.378489995998399</v>
      </c>
      <c r="E26" s="38" t="n">
        <f aca="false">IFERROR(E20/E10,0)</f>
        <v>0.354000178635227</v>
      </c>
      <c r="F26" s="38" t="n">
        <f aca="false">IFERROR(F20/F10,0)</f>
        <v>0.340395631877292</v>
      </c>
    </row>
    <row r="27" customFormat="false" ht="15" hidden="false" customHeight="false" outlineLevel="0" collapsed="false">
      <c r="A27" s="18" t="s">
        <v>192</v>
      </c>
      <c r="B27" s="36" t="n">
        <f aca="false">B23*Calculator!$B$10-Calculator!$B$12</f>
        <v>699.960499999999</v>
      </c>
      <c r="C27" s="36" t="n">
        <f aca="false">C23*Calculator!$B$10-Calculator!$B$12</f>
        <v>1464.9605</v>
      </c>
      <c r="D27" s="36" t="n">
        <f aca="false">D23*Calculator!$B$10-Calculator!$B$12</f>
        <v>1974.9605</v>
      </c>
      <c r="E27" s="36" t="n">
        <f aca="false">E23*Calculator!$B$10-Calculator!$B$12</f>
        <v>2739.9605</v>
      </c>
      <c r="F27" s="36" t="n">
        <f aca="false">F23*Calculator!$B$10-Calculator!$B$12</f>
        <v>3249.9605</v>
      </c>
    </row>
    <row r="28" customFormat="false" ht="15" hidden="false" customHeight="false" outlineLevel="0" collapsed="false">
      <c r="A28" s="18" t="s">
        <v>193</v>
      </c>
      <c r="B28" s="36" t="n">
        <f aca="false">IFERROR((B21+B22+(B20-B11))/(1-Calculator!$B$49-$B$6),"n/a")</f>
        <v>23.0416083333333</v>
      </c>
      <c r="C28" s="36" t="n">
        <f aca="false">IFERROR((C21+C22+(C20-C11))/(1-Calculator!$B$49-$B$6),"n/a")</f>
        <v>23.0416083333333</v>
      </c>
      <c r="D28" s="36" t="n">
        <f aca="false">IFERROR((D21+D22+(D20-D11))/(1-Calculator!$B$49-$B$6),"n/a")</f>
        <v>23.0416083333333</v>
      </c>
      <c r="E28" s="36" t="n">
        <f aca="false">IFERROR((E21+E22+(E20-E11))/(1-Calculator!$B$49-$B$6),"n/a")</f>
        <v>23.0416083333333</v>
      </c>
      <c r="F28" s="36" t="n">
        <f aca="false">IFERROR((F21+F22+(F20-F11))/(1-Calculator!$B$49-$B$6),"n/a")</f>
        <v>23.0416083333333</v>
      </c>
    </row>
    <row r="30" customFormat="false" ht="33.75" hidden="false" customHeight="true" outlineLevel="0" collapsed="false">
      <c r="A30" s="49" t="s">
        <v>194</v>
      </c>
      <c r="B30" s="49"/>
      <c r="C30" s="49"/>
      <c r="D30" s="49"/>
      <c r="E30" s="49"/>
      <c r="F30" s="49"/>
      <c r="G30" s="49"/>
      <c r="H30" s="49"/>
    </row>
    <row r="32" customFormat="false" ht="15" hidden="false" customHeight="false" outlineLevel="0" collapsed="false">
      <c r="A32" s="21" t="s">
        <v>195</v>
      </c>
    </row>
    <row r="33" customFormat="false" ht="15" hidden="false" customHeight="false" outlineLevel="0" collapsed="false">
      <c r="A33" s="35" t="s">
        <v>196</v>
      </c>
      <c r="B33" s="35" t="s">
        <v>102</v>
      </c>
    </row>
    <row r="34" customFormat="false" ht="15" hidden="false" customHeight="false" outlineLevel="0" collapsed="false">
      <c r="A34" s="50" t="n">
        <f aca="false">B10</f>
        <v>19.99</v>
      </c>
      <c r="B34" s="50" t="n">
        <f aca="false">B23</f>
        <v>3.166535</v>
      </c>
    </row>
    <row r="35" customFormat="false" ht="15" hidden="false" customHeight="false" outlineLevel="0" collapsed="false">
      <c r="A35" s="50" t="n">
        <f aca="false">C10</f>
        <v>22.99</v>
      </c>
      <c r="B35" s="50" t="n">
        <f aca="false">C23</f>
        <v>5.716535</v>
      </c>
    </row>
    <row r="36" customFormat="false" ht="15" hidden="false" customHeight="false" outlineLevel="0" collapsed="false">
      <c r="A36" s="50" t="n">
        <f aca="false">D10</f>
        <v>24.99</v>
      </c>
      <c r="B36" s="50" t="n">
        <f aca="false">D23</f>
        <v>7.416535</v>
      </c>
    </row>
    <row r="37" customFormat="false" ht="15" hidden="false" customHeight="false" outlineLevel="0" collapsed="false">
      <c r="A37" s="50" t="n">
        <f aca="false">E10</f>
        <v>27.99</v>
      </c>
      <c r="B37" s="50" t="n">
        <f aca="false">E23</f>
        <v>9.966535</v>
      </c>
    </row>
    <row r="38" customFormat="false" ht="15" hidden="false" customHeight="false" outlineLevel="0" collapsed="false">
      <c r="A38" s="50" t="n">
        <f aca="false">F10</f>
        <v>29.99</v>
      </c>
      <c r="B38" s="50" t="n">
        <f aca="false">F23</f>
        <v>11.666535</v>
      </c>
    </row>
  </sheetData>
  <mergeCells count="7">
    <mergeCell ref="A1:D1"/>
    <mergeCell ref="E1:H1"/>
    <mergeCell ref="A2:H2"/>
    <mergeCell ref="A3:H3"/>
    <mergeCell ref="A4:H4"/>
    <mergeCell ref="A8:H8"/>
    <mergeCell ref="A30:H30"/>
  </mergeCells>
  <conditionalFormatting sqref="B23:F23">
    <cfRule type="cellIs" priority="2" operator="lessThan" aboveAverage="0" equalAverage="0" bottom="0" percent="0" rank="0" text="" dxfId="2">
      <formula>0</formula>
    </cfRule>
    <cfRule type="dataBar" priority="3">
      <dataBar showValue="1" minLength="10" maxLength="90">
        <cfvo type="num" val="0"/>
        <cfvo type="max" val="0"/>
        <color rgb="FFA9C8B8"/>
      </dataBar>
      <extLst>
        <ext xmlns:x14="http://schemas.microsoft.com/office/spreadsheetml/2009/9/main" uri="{B025F937-C7B1-47D3-B67F-A62EFF666E3E}">
          <x14:id>{E14885D1-BA15-4647-ACC4-7595C9F78AF7}</x14:id>
        </ext>
      </extLst>
    </cfRule>
  </conditionalFormatting>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&amp;K6e6e73TidyPayouts · Free seller spreadsheet&amp;R&amp;8 &amp;K6e6e73Page &amp;P of &amp;N</oddFooter>
  </headerFooter>
  <drawing r:id="rId1"/>
  <extLst>
    <ext xmlns:x14="http://schemas.microsoft.com/office/spreadsheetml/2009/9/main" uri="{78C0D931-6437-407d-A8EE-F0AAD7539E65}">
      <x14:conditionalFormattings>
        <x14:conditionalFormatting xmlns:xm="http://schemas.microsoft.com/office/excel/2006/main">
          <x14:cfRule type="dataBar" id="{E14885D1-BA15-4647-ACC4-7595C9F78AF7}">
            <x14:dataBar minLength="10" maxLength="90" axisPosition="none" gradient="true">
              <x14:cfvo type="num">
                <xm:f>0</xm:f>
              </x14:cfvo>
              <x14:cfvo type="max"/>
              <x14:negativeFillColor rgb="FFA9C8B8"/>
              <x14:axisColor rgb="FF000000"/>
            </x14:dataBar>
          </x14:cfRule>
          <xm:sqref>B23:F23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14"/>
    <col collapsed="false" customWidth="true" hidden="false" outlineLevel="0" max="3" min="3" style="0" width="10"/>
    <col collapsed="false" customWidth="true" hidden="false" outlineLevel="0" max="4" min="4" style="0" width="14"/>
    <col collapsed="false" customWidth="true" hidden="false" outlineLevel="0" max="6" min="5" style="0" width="10"/>
    <col collapsed="false" customWidth="true" hidden="false" outlineLevel="0" max="7" min="7" style="0" width="11"/>
    <col collapsed="false" customWidth="true" hidden="false" outlineLevel="0" max="8" min="8" style="0" width="12"/>
    <col collapsed="false" customWidth="true" hidden="false" outlineLevel="0" max="9" min="9" style="0" width="60"/>
  </cols>
  <sheetData>
    <row r="1" customFormat="false" ht="24" hidden="false" customHeight="true" outlineLevel="0" collapsed="false">
      <c r="A1" s="1" t="s">
        <v>0</v>
      </c>
      <c r="B1" s="1"/>
      <c r="C1" s="1"/>
      <c r="D1" s="1"/>
      <c r="E1" s="2" t="s">
        <v>1</v>
      </c>
      <c r="F1" s="2"/>
      <c r="G1" s="2"/>
      <c r="H1" s="2"/>
      <c r="I1" s="2"/>
    </row>
    <row r="2" customFormat="false" ht="33.75" hidden="false" customHeight="true" outlineLevel="0" collapsed="false">
      <c r="A2" s="3" t="s">
        <v>197</v>
      </c>
      <c r="B2" s="3"/>
      <c r="C2" s="3"/>
      <c r="D2" s="3"/>
      <c r="E2" s="3"/>
      <c r="F2" s="3"/>
      <c r="G2" s="3"/>
      <c r="H2" s="3"/>
      <c r="I2" s="3"/>
    </row>
    <row r="3" customFormat="false" ht="30" hidden="false" customHeight="true" outlineLevel="0" collapsed="false">
      <c r="A3" s="4" t="s">
        <v>198</v>
      </c>
      <c r="B3" s="4"/>
      <c r="C3" s="4"/>
      <c r="D3" s="4"/>
      <c r="E3" s="4"/>
      <c r="F3" s="4"/>
      <c r="G3" s="4"/>
      <c r="H3" s="4"/>
      <c r="I3" s="4"/>
    </row>
    <row r="4" customFormat="false" ht="18" hidden="false" customHeight="true" outlineLevel="0" collapsed="false">
      <c r="A4" s="5" t="s">
        <v>4</v>
      </c>
      <c r="B4" s="5"/>
      <c r="C4" s="5"/>
      <c r="D4" s="5"/>
      <c r="E4" s="5"/>
      <c r="F4" s="5"/>
      <c r="G4" s="5"/>
      <c r="H4" s="5"/>
      <c r="I4" s="5"/>
    </row>
    <row r="6" customFormat="false" ht="24" hidden="false" customHeight="true" outlineLevel="0" collapsed="false">
      <c r="A6" s="6" t="s">
        <v>199</v>
      </c>
      <c r="B6" s="6"/>
      <c r="C6" s="6"/>
      <c r="D6" s="6"/>
      <c r="E6" s="6"/>
      <c r="F6" s="6"/>
      <c r="G6" s="6"/>
      <c r="H6" s="6"/>
      <c r="I6" s="6"/>
    </row>
    <row r="7" customFormat="false" ht="30" hidden="false" customHeight="true" outlineLevel="0" collapsed="false">
      <c r="A7" s="46" t="s">
        <v>200</v>
      </c>
      <c r="B7" s="46" t="s">
        <v>54</v>
      </c>
      <c r="C7" s="46" t="s">
        <v>58</v>
      </c>
      <c r="D7" s="46" t="s">
        <v>61</v>
      </c>
      <c r="E7" s="46" t="s">
        <v>66</v>
      </c>
      <c r="F7" s="46" t="s">
        <v>69</v>
      </c>
      <c r="G7" s="46" t="s">
        <v>73</v>
      </c>
      <c r="H7" s="46" t="s">
        <v>76</v>
      </c>
      <c r="I7" s="46" t="s">
        <v>201</v>
      </c>
    </row>
    <row r="8" customFormat="false" ht="24" hidden="false" customHeight="true" outlineLevel="0" collapsed="false">
      <c r="A8" s="51" t="s">
        <v>202</v>
      </c>
      <c r="B8" s="52" t="n">
        <v>0</v>
      </c>
      <c r="C8" s="53" t="n">
        <v>0.45</v>
      </c>
      <c r="D8" s="52" t="n">
        <v>0</v>
      </c>
      <c r="E8" s="53" t="n">
        <v>0</v>
      </c>
      <c r="F8" s="53" t="n">
        <v>0</v>
      </c>
      <c r="G8" s="52" t="n">
        <v>0.3</v>
      </c>
      <c r="H8" s="52" t="n">
        <v>0</v>
      </c>
      <c r="I8" s="54" t="s">
        <v>203</v>
      </c>
    </row>
    <row r="9" customFormat="false" ht="24" hidden="false" customHeight="true" outlineLevel="0" collapsed="false">
      <c r="A9" s="51" t="s">
        <v>204</v>
      </c>
      <c r="B9" s="52" t="n">
        <v>300</v>
      </c>
      <c r="C9" s="53" t="n">
        <v>0.15</v>
      </c>
      <c r="D9" s="52" t="n">
        <v>9999999</v>
      </c>
      <c r="E9" s="53" t="n">
        <v>0.08</v>
      </c>
      <c r="F9" s="53" t="n">
        <v>0.08</v>
      </c>
      <c r="G9" s="52" t="n">
        <v>0.3</v>
      </c>
      <c r="H9" s="52" t="n">
        <v>0</v>
      </c>
      <c r="I9" s="54" t="s">
        <v>205</v>
      </c>
    </row>
    <row r="10" customFormat="false" ht="24" hidden="false" customHeight="true" outlineLevel="0" collapsed="false">
      <c r="A10" s="51" t="s">
        <v>206</v>
      </c>
      <c r="B10" s="52" t="n">
        <v>0</v>
      </c>
      <c r="C10" s="53" t="n">
        <v>0.08</v>
      </c>
      <c r="D10" s="52" t="n">
        <v>0</v>
      </c>
      <c r="E10" s="53" t="n">
        <v>0</v>
      </c>
      <c r="F10" s="53" t="n">
        <v>0</v>
      </c>
      <c r="G10" s="52" t="n">
        <v>0.3</v>
      </c>
      <c r="H10" s="52" t="n">
        <v>0</v>
      </c>
      <c r="I10" s="54" t="s">
        <v>207</v>
      </c>
    </row>
    <row r="11" customFormat="false" ht="24" hidden="false" customHeight="true" outlineLevel="0" collapsed="false">
      <c r="A11" s="51" t="s">
        <v>208</v>
      </c>
      <c r="B11" s="52" t="n">
        <v>0</v>
      </c>
      <c r="C11" s="53" t="n">
        <v>0.12</v>
      </c>
      <c r="D11" s="52" t="n">
        <v>0</v>
      </c>
      <c r="E11" s="53" t="n">
        <v>0</v>
      </c>
      <c r="F11" s="53" t="n">
        <v>0</v>
      </c>
      <c r="G11" s="52" t="n">
        <v>0.3</v>
      </c>
      <c r="H11" s="52" t="n">
        <v>0</v>
      </c>
      <c r="I11" s="54" t="s">
        <v>209</v>
      </c>
    </row>
    <row r="12" customFormat="false" ht="24" hidden="false" customHeight="true" outlineLevel="0" collapsed="false">
      <c r="A12" s="51" t="s">
        <v>210</v>
      </c>
      <c r="B12" s="52" t="n">
        <v>10</v>
      </c>
      <c r="C12" s="53" t="n">
        <v>0.08</v>
      </c>
      <c r="D12" s="52" t="n">
        <v>9999999</v>
      </c>
      <c r="E12" s="53" t="n">
        <v>0.15</v>
      </c>
      <c r="F12" s="53" t="n">
        <v>0.15</v>
      </c>
      <c r="G12" s="52" t="n">
        <v>0.3</v>
      </c>
      <c r="H12" s="52" t="n">
        <v>0</v>
      </c>
      <c r="I12" s="54" t="s">
        <v>211</v>
      </c>
    </row>
    <row r="13" customFormat="false" ht="24" hidden="false" customHeight="true" outlineLevel="0" collapsed="false">
      <c r="A13" s="51" t="s">
        <v>212</v>
      </c>
      <c r="B13" s="52" t="n">
        <v>0</v>
      </c>
      <c r="C13" s="53" t="n">
        <v>0.15</v>
      </c>
      <c r="D13" s="52" t="n">
        <v>0</v>
      </c>
      <c r="E13" s="53" t="n">
        <v>0</v>
      </c>
      <c r="F13" s="53" t="n">
        <v>0</v>
      </c>
      <c r="G13" s="52" t="n">
        <v>0.3</v>
      </c>
      <c r="H13" s="52" t="n">
        <v>0</v>
      </c>
      <c r="I13" s="54" t="s">
        <v>213</v>
      </c>
    </row>
    <row r="14" customFormat="false" ht="24" hidden="false" customHeight="true" outlineLevel="0" collapsed="false">
      <c r="A14" s="51" t="s">
        <v>214</v>
      </c>
      <c r="B14" s="52" t="n">
        <v>0</v>
      </c>
      <c r="C14" s="53" t="n">
        <v>0.12</v>
      </c>
      <c r="D14" s="52" t="n">
        <v>0</v>
      </c>
      <c r="E14" s="53" t="n">
        <v>0</v>
      </c>
      <c r="F14" s="53" t="n">
        <v>0</v>
      </c>
      <c r="G14" s="52" t="n">
        <v>0.3</v>
      </c>
      <c r="H14" s="52" t="n">
        <v>0</v>
      </c>
      <c r="I14" s="54" t="s">
        <v>209</v>
      </c>
    </row>
    <row r="15" customFormat="false" ht="24" hidden="false" customHeight="true" outlineLevel="0" collapsed="false">
      <c r="A15" s="51" t="s">
        <v>215</v>
      </c>
      <c r="B15" s="52" t="n">
        <v>10</v>
      </c>
      <c r="C15" s="53" t="n">
        <v>0.08</v>
      </c>
      <c r="D15" s="52" t="n">
        <v>9999999</v>
      </c>
      <c r="E15" s="53" t="n">
        <v>0.15</v>
      </c>
      <c r="F15" s="53" t="n">
        <v>0.15</v>
      </c>
      <c r="G15" s="52" t="n">
        <v>0.3</v>
      </c>
      <c r="H15" s="52" t="n">
        <v>0</v>
      </c>
      <c r="I15" s="54" t="s">
        <v>211</v>
      </c>
    </row>
    <row r="16" customFormat="false" ht="24" hidden="false" customHeight="true" outlineLevel="0" collapsed="false">
      <c r="A16" s="51" t="s">
        <v>216</v>
      </c>
      <c r="B16" s="52" t="n">
        <v>0</v>
      </c>
      <c r="C16" s="53" t="n">
        <v>0.12</v>
      </c>
      <c r="D16" s="52" t="n">
        <v>0</v>
      </c>
      <c r="E16" s="53" t="n">
        <v>0</v>
      </c>
      <c r="F16" s="53" t="n">
        <v>0</v>
      </c>
      <c r="G16" s="52" t="n">
        <v>0.3</v>
      </c>
      <c r="H16" s="52" t="n">
        <v>0</v>
      </c>
      <c r="I16" s="54" t="s">
        <v>209</v>
      </c>
    </row>
    <row r="17" customFormat="false" ht="24" hidden="false" customHeight="true" outlineLevel="0" collapsed="false">
      <c r="A17" s="51" t="s">
        <v>217</v>
      </c>
      <c r="B17" s="52" t="n">
        <v>15</v>
      </c>
      <c r="C17" s="53" t="n">
        <v>0.05</v>
      </c>
      <c r="D17" s="52" t="n">
        <v>20</v>
      </c>
      <c r="E17" s="53" t="n">
        <v>0.1</v>
      </c>
      <c r="F17" s="53" t="n">
        <v>0.17</v>
      </c>
      <c r="G17" s="52" t="n">
        <v>0.3</v>
      </c>
      <c r="H17" s="52" t="n">
        <v>0</v>
      </c>
      <c r="I17" s="54" t="s">
        <v>218</v>
      </c>
    </row>
    <row r="18" customFormat="false" ht="24" hidden="false" customHeight="true" outlineLevel="0" collapsed="false">
      <c r="A18" s="51" t="s">
        <v>219</v>
      </c>
      <c r="B18" s="52" t="n">
        <v>0</v>
      </c>
      <c r="C18" s="53" t="n">
        <v>0.08</v>
      </c>
      <c r="D18" s="52" t="n">
        <v>0</v>
      </c>
      <c r="E18" s="53" t="n">
        <v>0</v>
      </c>
      <c r="F18" s="53" t="n">
        <v>0</v>
      </c>
      <c r="G18" s="52" t="n">
        <v>0.3</v>
      </c>
      <c r="H18" s="52" t="n">
        <v>0</v>
      </c>
      <c r="I18" s="54" t="s">
        <v>207</v>
      </c>
    </row>
    <row r="19" customFormat="false" ht="24" hidden="false" customHeight="true" outlineLevel="0" collapsed="false">
      <c r="A19" s="51" t="s">
        <v>220</v>
      </c>
      <c r="B19" s="52" t="n">
        <v>0</v>
      </c>
      <c r="C19" s="53" t="n">
        <v>0.08</v>
      </c>
      <c r="D19" s="52" t="n">
        <v>0</v>
      </c>
      <c r="E19" s="53" t="n">
        <v>0</v>
      </c>
      <c r="F19" s="53" t="n">
        <v>0</v>
      </c>
      <c r="G19" s="52" t="n">
        <v>0.3</v>
      </c>
      <c r="H19" s="52" t="n">
        <v>0</v>
      </c>
      <c r="I19" s="54" t="s">
        <v>207</v>
      </c>
    </row>
    <row r="20" customFormat="false" ht="24" hidden="false" customHeight="true" outlineLevel="0" collapsed="false">
      <c r="A20" s="51" t="s">
        <v>221</v>
      </c>
      <c r="B20" s="52" t="n">
        <v>100</v>
      </c>
      <c r="C20" s="53" t="n">
        <v>0.15</v>
      </c>
      <c r="D20" s="52" t="n">
        <v>9999999</v>
      </c>
      <c r="E20" s="53" t="n">
        <v>0.08</v>
      </c>
      <c r="F20" s="53" t="n">
        <v>0.08</v>
      </c>
      <c r="G20" s="52" t="n">
        <v>0.3</v>
      </c>
      <c r="H20" s="52" t="n">
        <v>0</v>
      </c>
      <c r="I20" s="54" t="s">
        <v>222</v>
      </c>
    </row>
    <row r="21" customFormat="false" ht="24" hidden="false" customHeight="true" outlineLevel="0" collapsed="false">
      <c r="A21" s="51" t="s">
        <v>223</v>
      </c>
      <c r="B21" s="52" t="n">
        <v>0</v>
      </c>
      <c r="C21" s="53" t="n">
        <v>0.15</v>
      </c>
      <c r="D21" s="52" t="n">
        <v>0</v>
      </c>
      <c r="E21" s="53" t="n">
        <v>0</v>
      </c>
      <c r="F21" s="53" t="n">
        <v>0</v>
      </c>
      <c r="G21" s="52" t="n">
        <v>0.3</v>
      </c>
      <c r="H21" s="52" t="n">
        <v>0</v>
      </c>
      <c r="I21" s="54" t="s">
        <v>213</v>
      </c>
    </row>
    <row r="22" customFormat="false" ht="24" hidden="false" customHeight="true" outlineLevel="0" collapsed="false">
      <c r="A22" s="51" t="s">
        <v>224</v>
      </c>
      <c r="B22" s="52" t="n">
        <v>100</v>
      </c>
      <c r="C22" s="53" t="n">
        <v>0.2</v>
      </c>
      <c r="D22" s="52" t="n">
        <v>1000</v>
      </c>
      <c r="E22" s="53" t="n">
        <v>0.15</v>
      </c>
      <c r="F22" s="53" t="n">
        <v>0.1</v>
      </c>
      <c r="G22" s="52" t="n">
        <v>1</v>
      </c>
      <c r="H22" s="52" t="n">
        <v>0</v>
      </c>
      <c r="I22" s="54" t="s">
        <v>225</v>
      </c>
    </row>
    <row r="23" customFormat="false" ht="24" hidden="false" customHeight="true" outlineLevel="0" collapsed="false">
      <c r="A23" s="51" t="s">
        <v>226</v>
      </c>
      <c r="B23" s="52" t="n">
        <v>0</v>
      </c>
      <c r="C23" s="53" t="n">
        <v>0.15</v>
      </c>
      <c r="D23" s="52" t="n">
        <v>0</v>
      </c>
      <c r="E23" s="53" t="n">
        <v>0</v>
      </c>
      <c r="F23" s="53" t="n">
        <v>0</v>
      </c>
      <c r="G23" s="52" t="n">
        <v>0.3</v>
      </c>
      <c r="H23" s="52" t="n">
        <v>0</v>
      </c>
      <c r="I23" s="54" t="s">
        <v>213</v>
      </c>
    </row>
    <row r="24" customFormat="false" ht="24" hidden="false" customHeight="true" outlineLevel="0" collapsed="false">
      <c r="A24" s="51" t="s">
        <v>227</v>
      </c>
      <c r="B24" s="52" t="n">
        <v>200</v>
      </c>
      <c r="C24" s="53" t="n">
        <v>0.15</v>
      </c>
      <c r="D24" s="52" t="n">
        <v>9999999</v>
      </c>
      <c r="E24" s="53" t="n">
        <v>0.1</v>
      </c>
      <c r="F24" s="53" t="n">
        <v>0.1</v>
      </c>
      <c r="G24" s="52" t="n">
        <v>0.3</v>
      </c>
      <c r="H24" s="52" t="n">
        <v>0</v>
      </c>
      <c r="I24" s="54" t="s">
        <v>228</v>
      </c>
    </row>
    <row r="25" customFormat="false" ht="24" hidden="false" customHeight="true" outlineLevel="0" collapsed="false">
      <c r="A25" s="51" t="s">
        <v>229</v>
      </c>
      <c r="B25" s="52" t="n">
        <v>0</v>
      </c>
      <c r="C25" s="53" t="n">
        <v>0.2</v>
      </c>
      <c r="D25" s="52" t="n">
        <v>0</v>
      </c>
      <c r="E25" s="53" t="n">
        <v>0</v>
      </c>
      <c r="F25" s="53" t="n">
        <v>0</v>
      </c>
      <c r="G25" s="52" t="n">
        <v>0.3</v>
      </c>
      <c r="H25" s="52" t="n">
        <v>0</v>
      </c>
      <c r="I25" s="54" t="s">
        <v>230</v>
      </c>
    </row>
    <row r="26" customFormat="false" ht="24" hidden="false" customHeight="true" outlineLevel="0" collapsed="false">
      <c r="A26" s="51" t="s">
        <v>231</v>
      </c>
      <c r="B26" s="52" t="n">
        <v>15</v>
      </c>
      <c r="C26" s="53" t="n">
        <v>0.08</v>
      </c>
      <c r="D26" s="52" t="n">
        <v>9999999</v>
      </c>
      <c r="E26" s="53" t="n">
        <v>0.15</v>
      </c>
      <c r="F26" s="53" t="n">
        <v>0.15</v>
      </c>
      <c r="G26" s="52" t="n">
        <v>0.3</v>
      </c>
      <c r="H26" s="52" t="n">
        <v>0</v>
      </c>
      <c r="I26" s="54" t="s">
        <v>232</v>
      </c>
    </row>
    <row r="27" customFormat="false" ht="24" hidden="false" customHeight="true" outlineLevel="0" collapsed="false">
      <c r="A27" s="51" t="s">
        <v>52</v>
      </c>
      <c r="B27" s="52" t="n">
        <v>0</v>
      </c>
      <c r="C27" s="53" t="n">
        <v>0.15</v>
      </c>
      <c r="D27" s="52" t="n">
        <v>0</v>
      </c>
      <c r="E27" s="53" t="n">
        <v>0</v>
      </c>
      <c r="F27" s="53" t="n">
        <v>0</v>
      </c>
      <c r="G27" s="52" t="n">
        <v>0.3</v>
      </c>
      <c r="H27" s="52" t="n">
        <v>0</v>
      </c>
      <c r="I27" s="54" t="s">
        <v>213</v>
      </c>
    </row>
    <row r="28" customFormat="false" ht="24" hidden="false" customHeight="true" outlineLevel="0" collapsed="false">
      <c r="A28" s="51" t="s">
        <v>233</v>
      </c>
      <c r="B28" s="52" t="n">
        <v>250</v>
      </c>
      <c r="C28" s="53" t="n">
        <v>0.2</v>
      </c>
      <c r="D28" s="52" t="n">
        <v>9999999</v>
      </c>
      <c r="E28" s="53" t="n">
        <v>0.05</v>
      </c>
      <c r="F28" s="53" t="n">
        <v>0.05</v>
      </c>
      <c r="G28" s="52" t="n">
        <v>0.3</v>
      </c>
      <c r="H28" s="52" t="n">
        <v>0</v>
      </c>
      <c r="I28" s="54" t="s">
        <v>234</v>
      </c>
    </row>
    <row r="29" customFormat="false" ht="24" hidden="false" customHeight="true" outlineLevel="0" collapsed="false">
      <c r="A29" s="51" t="s">
        <v>235</v>
      </c>
      <c r="B29" s="52" t="n">
        <v>0</v>
      </c>
      <c r="C29" s="53" t="n">
        <v>0.15</v>
      </c>
      <c r="D29" s="52" t="n">
        <v>0</v>
      </c>
      <c r="E29" s="53" t="n">
        <v>0</v>
      </c>
      <c r="F29" s="53" t="n">
        <v>0</v>
      </c>
      <c r="G29" s="52" t="n">
        <v>0.3</v>
      </c>
      <c r="H29" s="52" t="n">
        <v>0</v>
      </c>
      <c r="I29" s="54" t="s">
        <v>213</v>
      </c>
    </row>
    <row r="30" customFormat="false" ht="24" hidden="false" customHeight="true" outlineLevel="0" collapsed="false">
      <c r="A30" s="51" t="s">
        <v>236</v>
      </c>
      <c r="B30" s="52" t="n">
        <v>500</v>
      </c>
      <c r="C30" s="53" t="n">
        <v>0.15</v>
      </c>
      <c r="D30" s="52" t="n">
        <v>9999999</v>
      </c>
      <c r="E30" s="53" t="n">
        <v>0.08</v>
      </c>
      <c r="F30" s="53" t="n">
        <v>0.08</v>
      </c>
      <c r="G30" s="52" t="n">
        <v>0.3</v>
      </c>
      <c r="H30" s="52" t="n">
        <v>0</v>
      </c>
      <c r="I30" s="54" t="s">
        <v>237</v>
      </c>
    </row>
    <row r="31" customFormat="false" ht="24" hidden="false" customHeight="true" outlineLevel="0" collapsed="false">
      <c r="A31" s="51" t="s">
        <v>238</v>
      </c>
      <c r="B31" s="52" t="n">
        <v>0</v>
      </c>
      <c r="C31" s="53" t="n">
        <v>0.15</v>
      </c>
      <c r="D31" s="52" t="n">
        <v>0</v>
      </c>
      <c r="E31" s="53" t="n">
        <v>0</v>
      </c>
      <c r="F31" s="53" t="n">
        <v>0</v>
      </c>
      <c r="G31" s="52" t="n">
        <v>0.3</v>
      </c>
      <c r="H31" s="52" t="n">
        <v>1.8</v>
      </c>
      <c r="I31" s="54" t="s">
        <v>239</v>
      </c>
    </row>
    <row r="32" customFormat="false" ht="24" hidden="false" customHeight="true" outlineLevel="0" collapsed="false">
      <c r="A32" s="51" t="s">
        <v>240</v>
      </c>
      <c r="B32" s="52" t="n">
        <v>0</v>
      </c>
      <c r="C32" s="53" t="n">
        <v>0.15</v>
      </c>
      <c r="D32" s="52" t="n">
        <v>0</v>
      </c>
      <c r="E32" s="53" t="n">
        <v>0</v>
      </c>
      <c r="F32" s="53" t="n">
        <v>0</v>
      </c>
      <c r="G32" s="52" t="n">
        <v>0.3</v>
      </c>
      <c r="H32" s="52" t="n">
        <v>0</v>
      </c>
      <c r="I32" s="54" t="s">
        <v>213</v>
      </c>
    </row>
    <row r="33" customFormat="false" ht="24" hidden="false" customHeight="true" outlineLevel="0" collapsed="false">
      <c r="A33" s="51" t="s">
        <v>241</v>
      </c>
      <c r="B33" s="52" t="n">
        <v>0</v>
      </c>
      <c r="C33" s="53" t="n">
        <v>0.15</v>
      </c>
      <c r="D33" s="52" t="n">
        <v>0</v>
      </c>
      <c r="E33" s="53" t="n">
        <v>0</v>
      </c>
      <c r="F33" s="53" t="n">
        <v>0</v>
      </c>
      <c r="G33" s="52" t="n">
        <v>0.3</v>
      </c>
      <c r="H33" s="52" t="n">
        <v>0</v>
      </c>
      <c r="I33" s="54" t="s">
        <v>213</v>
      </c>
    </row>
    <row r="34" customFormat="false" ht="24" hidden="false" customHeight="true" outlineLevel="0" collapsed="false">
      <c r="A34" s="51" t="s">
        <v>242</v>
      </c>
      <c r="B34" s="52" t="n">
        <v>0</v>
      </c>
      <c r="C34" s="53" t="n">
        <v>0.15</v>
      </c>
      <c r="D34" s="52" t="n">
        <v>0</v>
      </c>
      <c r="E34" s="53" t="n">
        <v>0</v>
      </c>
      <c r="F34" s="53" t="n">
        <v>0</v>
      </c>
      <c r="G34" s="52" t="n">
        <v>0.3</v>
      </c>
      <c r="H34" s="52" t="n">
        <v>0</v>
      </c>
      <c r="I34" s="54" t="s">
        <v>243</v>
      </c>
    </row>
    <row r="35" customFormat="false" ht="24" hidden="false" customHeight="true" outlineLevel="0" collapsed="false">
      <c r="A35" s="51" t="s">
        <v>244</v>
      </c>
      <c r="B35" s="52" t="n">
        <v>0</v>
      </c>
      <c r="C35" s="53" t="n">
        <v>0.15</v>
      </c>
      <c r="D35" s="52" t="n">
        <v>0</v>
      </c>
      <c r="E35" s="53" t="n">
        <v>0</v>
      </c>
      <c r="F35" s="53" t="n">
        <v>0</v>
      </c>
      <c r="G35" s="52" t="n">
        <v>0.3</v>
      </c>
      <c r="H35" s="52" t="n">
        <v>0</v>
      </c>
      <c r="I35" s="54" t="s">
        <v>213</v>
      </c>
    </row>
    <row r="36" customFormat="false" ht="24" hidden="false" customHeight="true" outlineLevel="0" collapsed="false">
      <c r="A36" s="51" t="s">
        <v>245</v>
      </c>
      <c r="B36" s="52" t="n">
        <v>0</v>
      </c>
      <c r="C36" s="53" t="n">
        <v>0.1</v>
      </c>
      <c r="D36" s="52" t="n">
        <v>0</v>
      </c>
      <c r="E36" s="53" t="n">
        <v>0</v>
      </c>
      <c r="F36" s="53" t="n">
        <v>0</v>
      </c>
      <c r="G36" s="52" t="n">
        <v>0.3</v>
      </c>
      <c r="H36" s="52" t="n">
        <v>0</v>
      </c>
      <c r="I36" s="54" t="s">
        <v>246</v>
      </c>
    </row>
    <row r="37" customFormat="false" ht="24" hidden="false" customHeight="true" outlineLevel="0" collapsed="false">
      <c r="A37" s="51" t="s">
        <v>247</v>
      </c>
      <c r="B37" s="52" t="n">
        <v>0</v>
      </c>
      <c r="C37" s="53" t="n">
        <v>0.15</v>
      </c>
      <c r="D37" s="52" t="n">
        <v>0</v>
      </c>
      <c r="E37" s="53" t="n">
        <v>0</v>
      </c>
      <c r="F37" s="53" t="n">
        <v>0</v>
      </c>
      <c r="G37" s="52" t="n">
        <v>0.3</v>
      </c>
      <c r="H37" s="52" t="n">
        <v>0</v>
      </c>
      <c r="I37" s="54" t="s">
        <v>213</v>
      </c>
    </row>
    <row r="38" customFormat="false" ht="24" hidden="false" customHeight="true" outlineLevel="0" collapsed="false">
      <c r="A38" s="51" t="s">
        <v>248</v>
      </c>
      <c r="B38" s="52" t="n">
        <v>0</v>
      </c>
      <c r="C38" s="53" t="n">
        <v>0.15</v>
      </c>
      <c r="D38" s="52" t="n">
        <v>0</v>
      </c>
      <c r="E38" s="53" t="n">
        <v>0</v>
      </c>
      <c r="F38" s="53" t="n">
        <v>0</v>
      </c>
      <c r="G38" s="52" t="n">
        <v>0.3</v>
      </c>
      <c r="H38" s="52" t="n">
        <v>0</v>
      </c>
      <c r="I38" s="54" t="s">
        <v>213</v>
      </c>
    </row>
    <row r="39" customFormat="false" ht="24" hidden="false" customHeight="true" outlineLevel="0" collapsed="false">
      <c r="A39" s="51" t="s">
        <v>249</v>
      </c>
      <c r="B39" s="52" t="n">
        <v>0</v>
      </c>
      <c r="C39" s="53" t="n">
        <v>0.08</v>
      </c>
      <c r="D39" s="52" t="n">
        <v>0</v>
      </c>
      <c r="E39" s="53" t="n">
        <v>0</v>
      </c>
      <c r="F39" s="53" t="n">
        <v>0</v>
      </c>
      <c r="G39" s="52" t="n">
        <v>0.3</v>
      </c>
      <c r="H39" s="52" t="n">
        <v>0</v>
      </c>
      <c r="I39" s="54" t="s">
        <v>207</v>
      </c>
    </row>
    <row r="40" customFormat="false" ht="24" hidden="false" customHeight="true" outlineLevel="0" collapsed="false">
      <c r="A40" s="51" t="s">
        <v>250</v>
      </c>
      <c r="B40" s="52" t="n">
        <v>0</v>
      </c>
      <c r="C40" s="53" t="n">
        <v>0.15</v>
      </c>
      <c r="D40" s="52" t="n">
        <v>0</v>
      </c>
      <c r="E40" s="53" t="n">
        <v>0</v>
      </c>
      <c r="F40" s="53" t="n">
        <v>0</v>
      </c>
      <c r="G40" s="52" t="n">
        <v>0.3</v>
      </c>
      <c r="H40" s="52" t="n">
        <v>0</v>
      </c>
      <c r="I40" s="54" t="s">
        <v>213</v>
      </c>
    </row>
    <row r="41" customFormat="false" ht="24" hidden="false" customHeight="true" outlineLevel="0" collapsed="false">
      <c r="A41" s="51" t="s">
        <v>251</v>
      </c>
      <c r="B41" s="52" t="n">
        <v>1500</v>
      </c>
      <c r="C41" s="53" t="n">
        <v>0.16</v>
      </c>
      <c r="D41" s="52" t="n">
        <v>9999999</v>
      </c>
      <c r="E41" s="53" t="n">
        <v>0.03</v>
      </c>
      <c r="F41" s="53" t="n">
        <v>0.03</v>
      </c>
      <c r="G41" s="52" t="n">
        <v>0.3</v>
      </c>
      <c r="H41" s="52" t="n">
        <v>0</v>
      </c>
      <c r="I41" s="54" t="s">
        <v>252</v>
      </c>
    </row>
    <row r="42" customFormat="false" ht="24" hidden="false" customHeight="true" outlineLevel="0" collapsed="false">
      <c r="A42" s="51" t="s">
        <v>253</v>
      </c>
      <c r="B42" s="52" t="n">
        <v>0</v>
      </c>
      <c r="C42" s="53" t="n">
        <v>0.15</v>
      </c>
      <c r="D42" s="52" t="n">
        <v>0</v>
      </c>
      <c r="E42" s="53" t="n">
        <v>0</v>
      </c>
      <c r="F42" s="53" t="n">
        <v>0</v>
      </c>
      <c r="G42" s="52" t="n">
        <v>0.3</v>
      </c>
      <c r="H42" s="52" t="n">
        <v>0</v>
      </c>
      <c r="I42" s="54" t="s">
        <v>213</v>
      </c>
    </row>
    <row r="43" customFormat="false" ht="27.75" hidden="false" customHeight="true" outlineLevel="0" collapsed="false">
      <c r="A43" s="49" t="s">
        <v>254</v>
      </c>
      <c r="B43" s="49"/>
      <c r="C43" s="49"/>
      <c r="D43" s="49"/>
      <c r="E43" s="49"/>
      <c r="F43" s="49"/>
      <c r="G43" s="49"/>
      <c r="H43" s="49"/>
      <c r="I43" s="49"/>
    </row>
    <row r="45" customFormat="false" ht="24" hidden="false" customHeight="true" outlineLevel="0" collapsed="false">
      <c r="A45" s="6" t="s">
        <v>255</v>
      </c>
      <c r="B45" s="6"/>
      <c r="C45" s="6"/>
      <c r="D45" s="6"/>
      <c r="E45" s="6"/>
      <c r="F45" s="6"/>
      <c r="G45" s="6"/>
      <c r="H45" s="6"/>
      <c r="I45" s="6"/>
    </row>
    <row r="46" customFormat="false" ht="30" hidden="false" customHeight="true" outlineLevel="0" collapsed="false">
      <c r="A46" s="46" t="s">
        <v>256</v>
      </c>
      <c r="B46" s="46" t="s">
        <v>257</v>
      </c>
      <c r="C46" s="46" t="s">
        <v>258</v>
      </c>
      <c r="D46" s="46" t="s">
        <v>259</v>
      </c>
      <c r="E46" s="46"/>
      <c r="F46" s="46"/>
      <c r="G46" s="46"/>
      <c r="H46" s="46"/>
      <c r="I46" s="46"/>
    </row>
    <row r="47" customFormat="false" ht="15" hidden="false" customHeight="true" outlineLevel="0" collapsed="false">
      <c r="A47" s="51" t="s">
        <v>260</v>
      </c>
      <c r="B47" s="55" t="s">
        <v>261</v>
      </c>
      <c r="C47" s="56" t="n">
        <v>3.07</v>
      </c>
      <c r="D47" s="57" t="s">
        <v>262</v>
      </c>
      <c r="E47" s="57"/>
      <c r="F47" s="57"/>
      <c r="G47" s="57"/>
      <c r="H47" s="57"/>
      <c r="I47" s="57"/>
    </row>
    <row r="48" customFormat="false" ht="15" hidden="false" customHeight="false" outlineLevel="0" collapsed="false">
      <c r="A48" s="51" t="s">
        <v>260</v>
      </c>
      <c r="B48" s="55" t="s">
        <v>263</v>
      </c>
      <c r="C48" s="56" t="n">
        <v>3.14</v>
      </c>
      <c r="D48" s="57"/>
      <c r="E48" s="57"/>
      <c r="F48" s="57"/>
      <c r="G48" s="57"/>
      <c r="H48" s="57"/>
      <c r="I48" s="57"/>
    </row>
    <row r="49" customFormat="false" ht="15" hidden="false" customHeight="false" outlineLevel="0" collapsed="false">
      <c r="A49" s="51" t="s">
        <v>260</v>
      </c>
      <c r="B49" s="55" t="s">
        <v>264</v>
      </c>
      <c r="C49" s="56" t="n">
        <v>3.22</v>
      </c>
      <c r="D49" s="57"/>
      <c r="E49" s="57"/>
      <c r="F49" s="57"/>
      <c r="G49" s="57"/>
      <c r="H49" s="57"/>
      <c r="I49" s="57"/>
    </row>
    <row r="50" customFormat="false" ht="15" hidden="false" customHeight="false" outlineLevel="0" collapsed="false">
      <c r="A50" s="51" t="s">
        <v>260</v>
      </c>
      <c r="B50" s="55" t="s">
        <v>265</v>
      </c>
      <c r="C50" s="56" t="n">
        <v>3.31</v>
      </c>
      <c r="D50" s="57"/>
      <c r="E50" s="57"/>
      <c r="F50" s="57"/>
      <c r="G50" s="57"/>
      <c r="H50" s="57"/>
      <c r="I50" s="57"/>
    </row>
    <row r="51" customFormat="false" ht="15" hidden="false" customHeight="true" outlineLevel="0" collapsed="false">
      <c r="A51" s="51" t="s">
        <v>266</v>
      </c>
      <c r="B51" s="55" t="s">
        <v>267</v>
      </c>
      <c r="C51" s="56" t="n">
        <v>4.9</v>
      </c>
      <c r="D51" s="57" t="s">
        <v>268</v>
      </c>
      <c r="E51" s="57"/>
      <c r="F51" s="57"/>
      <c r="G51" s="57"/>
      <c r="H51" s="57"/>
      <c r="I51" s="57"/>
    </row>
    <row r="52" customFormat="false" ht="15" hidden="false" customHeight="false" outlineLevel="0" collapsed="false">
      <c r="A52" s="51" t="s">
        <v>266</v>
      </c>
      <c r="B52" s="55" t="s">
        <v>269</v>
      </c>
      <c r="C52" s="56" t="n">
        <v>5.25</v>
      </c>
      <c r="D52" s="57"/>
      <c r="E52" s="57"/>
      <c r="F52" s="57"/>
      <c r="G52" s="57"/>
      <c r="H52" s="57"/>
      <c r="I52" s="57"/>
    </row>
    <row r="53" customFormat="false" ht="15" hidden="false" customHeight="true" outlineLevel="0" collapsed="false">
      <c r="A53" s="51" t="s">
        <v>266</v>
      </c>
      <c r="B53" s="55" t="s">
        <v>270</v>
      </c>
      <c r="C53" s="58" t="s">
        <v>271</v>
      </c>
      <c r="D53" s="57" t="s">
        <v>272</v>
      </c>
      <c r="E53" s="57"/>
      <c r="F53" s="57"/>
      <c r="G53" s="57"/>
      <c r="H53" s="57"/>
      <c r="I53" s="57"/>
    </row>
    <row r="54" customFormat="false" ht="15" hidden="false" customHeight="true" outlineLevel="0" collapsed="false">
      <c r="A54" s="51" t="s">
        <v>273</v>
      </c>
      <c r="B54" s="55" t="s">
        <v>274</v>
      </c>
      <c r="C54" s="56" t="n">
        <v>25</v>
      </c>
      <c r="D54" s="57" t="s">
        <v>275</v>
      </c>
      <c r="E54" s="57"/>
      <c r="F54" s="57"/>
      <c r="G54" s="57"/>
      <c r="H54" s="57"/>
      <c r="I54" s="57"/>
    </row>
    <row r="55" customFormat="false" ht="15" hidden="false" customHeight="false" outlineLevel="0" collapsed="false">
      <c r="A55" s="51" t="s">
        <v>273</v>
      </c>
      <c r="B55" s="55" t="s">
        <v>276</v>
      </c>
      <c r="C55" s="58" t="s">
        <v>277</v>
      </c>
      <c r="D55" s="57"/>
      <c r="E55" s="57"/>
      <c r="F55" s="57"/>
      <c r="G55" s="57"/>
      <c r="H55" s="57"/>
      <c r="I55" s="57"/>
    </row>
    <row r="56" customFormat="false" ht="15" hidden="false" customHeight="false" outlineLevel="0" collapsed="false">
      <c r="A56" s="51" t="s">
        <v>278</v>
      </c>
      <c r="B56" s="55" t="s">
        <v>279</v>
      </c>
      <c r="C56" s="56" t="n">
        <v>40</v>
      </c>
      <c r="D56" s="57"/>
      <c r="E56" s="57"/>
      <c r="F56" s="57"/>
      <c r="G56" s="57"/>
      <c r="H56" s="57"/>
      <c r="I56" s="57"/>
    </row>
    <row r="57" customFormat="false" ht="15" hidden="false" customHeight="false" outlineLevel="0" collapsed="false">
      <c r="A57" s="51" t="s">
        <v>278</v>
      </c>
      <c r="B57" s="55" t="s">
        <v>276</v>
      </c>
      <c r="C57" s="58" t="s">
        <v>280</v>
      </c>
      <c r="D57" s="57"/>
      <c r="E57" s="57"/>
      <c r="F57" s="57"/>
      <c r="G57" s="57"/>
      <c r="H57" s="57"/>
      <c r="I57" s="57"/>
    </row>
    <row r="58" customFormat="false" ht="27.75" hidden="false" customHeight="true" outlineLevel="0" collapsed="false">
      <c r="A58" s="49" t="s">
        <v>281</v>
      </c>
      <c r="B58" s="49"/>
      <c r="C58" s="49"/>
      <c r="D58" s="49"/>
      <c r="E58" s="49"/>
      <c r="F58" s="49"/>
      <c r="G58" s="49"/>
      <c r="H58" s="49"/>
      <c r="I58" s="49"/>
    </row>
    <row r="60" customFormat="false" ht="24" hidden="false" customHeight="true" outlineLevel="0" collapsed="false">
      <c r="A60" s="6" t="s">
        <v>282</v>
      </c>
      <c r="B60" s="6"/>
      <c r="C60" s="6"/>
      <c r="D60" s="6"/>
      <c r="E60" s="6"/>
      <c r="F60" s="6"/>
      <c r="G60" s="6"/>
      <c r="H60" s="6"/>
      <c r="I60" s="6"/>
    </row>
    <row r="61" customFormat="false" ht="30" hidden="false" customHeight="true" outlineLevel="0" collapsed="false">
      <c r="A61" s="46" t="s">
        <v>283</v>
      </c>
      <c r="B61" s="46" t="s">
        <v>284</v>
      </c>
      <c r="C61" s="46" t="s">
        <v>285</v>
      </c>
      <c r="D61" s="46" t="s">
        <v>201</v>
      </c>
      <c r="E61" s="46"/>
      <c r="F61" s="46"/>
      <c r="G61" s="46"/>
      <c r="H61" s="46"/>
      <c r="I61" s="46"/>
    </row>
    <row r="62" customFormat="false" ht="15" hidden="false" customHeight="true" outlineLevel="0" collapsed="false">
      <c r="A62" s="51" t="s">
        <v>286</v>
      </c>
      <c r="B62" s="56" t="n">
        <v>0.87</v>
      </c>
      <c r="C62" s="55" t="s">
        <v>287</v>
      </c>
      <c r="D62" s="57" t="s">
        <v>288</v>
      </c>
      <c r="E62" s="57"/>
      <c r="F62" s="57"/>
      <c r="G62" s="57"/>
      <c r="H62" s="57"/>
      <c r="I62" s="57"/>
    </row>
    <row r="63" customFormat="false" ht="15" hidden="false" customHeight="true" outlineLevel="0" collapsed="false">
      <c r="A63" s="51" t="s">
        <v>289</v>
      </c>
      <c r="B63" s="56" t="n">
        <v>2.4</v>
      </c>
      <c r="C63" s="55" t="s">
        <v>287</v>
      </c>
      <c r="D63" s="57" t="s">
        <v>290</v>
      </c>
      <c r="E63" s="57"/>
      <c r="F63" s="57"/>
      <c r="G63" s="57"/>
      <c r="H63" s="57"/>
      <c r="I63" s="57"/>
    </row>
    <row r="64" customFormat="false" ht="15" hidden="false" customHeight="false" outlineLevel="0" collapsed="false">
      <c r="A64" s="51" t="s">
        <v>291</v>
      </c>
      <c r="B64" s="56" t="n">
        <v>0.56</v>
      </c>
      <c r="C64" s="55" t="s">
        <v>287</v>
      </c>
      <c r="D64" s="57"/>
      <c r="E64" s="57"/>
      <c r="F64" s="57"/>
      <c r="G64" s="57"/>
      <c r="H64" s="57"/>
      <c r="I64" s="57"/>
    </row>
    <row r="65" customFormat="false" ht="15" hidden="false" customHeight="false" outlineLevel="0" collapsed="false">
      <c r="A65" s="51" t="s">
        <v>292</v>
      </c>
      <c r="B65" s="56" t="n">
        <v>1.4</v>
      </c>
      <c r="C65" s="55" t="s">
        <v>287</v>
      </c>
      <c r="D65" s="57"/>
      <c r="E65" s="57"/>
      <c r="F65" s="57"/>
      <c r="G65" s="57"/>
      <c r="H65" s="57"/>
      <c r="I65" s="57"/>
    </row>
    <row r="66" customFormat="false" ht="15" hidden="false" customHeight="true" outlineLevel="0" collapsed="false">
      <c r="A66" s="51" t="s">
        <v>293</v>
      </c>
      <c r="B66" s="56" t="n">
        <v>0.3</v>
      </c>
      <c r="C66" s="55" t="s">
        <v>294</v>
      </c>
      <c r="D66" s="57" t="s">
        <v>295</v>
      </c>
      <c r="E66" s="57"/>
      <c r="F66" s="57"/>
      <c r="G66" s="57"/>
      <c r="H66" s="57"/>
      <c r="I66" s="57"/>
    </row>
    <row r="67" customFormat="false" ht="15" hidden="false" customHeight="true" outlineLevel="0" collapsed="false">
      <c r="A67" s="51" t="s">
        <v>296</v>
      </c>
      <c r="B67" s="56" t="n">
        <v>0.9</v>
      </c>
      <c r="C67" s="55" t="s">
        <v>294</v>
      </c>
      <c r="D67" s="57" t="s">
        <v>297</v>
      </c>
      <c r="E67" s="57"/>
      <c r="F67" s="57"/>
      <c r="G67" s="57"/>
      <c r="H67" s="57"/>
      <c r="I67" s="57"/>
    </row>
    <row r="68" customFormat="false" ht="15" hidden="false" customHeight="true" outlineLevel="0" collapsed="false">
      <c r="A68" s="51" t="s">
        <v>298</v>
      </c>
      <c r="B68" s="56" t="n">
        <v>0.89</v>
      </c>
      <c r="C68" s="55" t="s">
        <v>299</v>
      </c>
      <c r="D68" s="57" t="s">
        <v>300</v>
      </c>
      <c r="E68" s="57"/>
      <c r="F68" s="57"/>
      <c r="G68" s="57"/>
      <c r="H68" s="57"/>
      <c r="I68" s="57"/>
    </row>
    <row r="69" customFormat="false" ht="15" hidden="false" customHeight="false" outlineLevel="0" collapsed="false">
      <c r="A69" s="51" t="s">
        <v>301</v>
      </c>
      <c r="B69" s="56" t="n">
        <v>0.63</v>
      </c>
      <c r="C69" s="55" t="s">
        <v>299</v>
      </c>
      <c r="D69" s="57"/>
      <c r="E69" s="57"/>
      <c r="F69" s="57"/>
      <c r="G69" s="57"/>
      <c r="H69" s="57"/>
      <c r="I69" s="57"/>
    </row>
    <row r="70" customFormat="false" ht="15" hidden="false" customHeight="true" outlineLevel="0" collapsed="false">
      <c r="A70" s="51" t="s">
        <v>302</v>
      </c>
      <c r="B70" s="56" t="n">
        <v>39.99</v>
      </c>
      <c r="C70" s="55" t="s">
        <v>303</v>
      </c>
      <c r="D70" s="57" t="s">
        <v>304</v>
      </c>
      <c r="E70" s="57"/>
      <c r="F70" s="57"/>
      <c r="G70" s="57"/>
      <c r="H70" s="57"/>
      <c r="I70" s="57"/>
    </row>
    <row r="71" customFormat="false" ht="15" hidden="false" customHeight="true" outlineLevel="0" collapsed="false">
      <c r="A71" s="51" t="s">
        <v>305</v>
      </c>
      <c r="B71" s="56" t="n">
        <v>0.99</v>
      </c>
      <c r="C71" s="55" t="s">
        <v>306</v>
      </c>
      <c r="D71" s="57" t="s">
        <v>307</v>
      </c>
      <c r="E71" s="57"/>
      <c r="F71" s="57"/>
      <c r="G71" s="57"/>
      <c r="H71" s="57"/>
      <c r="I71" s="57"/>
    </row>
    <row r="72" customFormat="false" ht="15" hidden="false" customHeight="true" outlineLevel="0" collapsed="false">
      <c r="A72" s="51" t="s">
        <v>308</v>
      </c>
      <c r="B72" s="56" t="n">
        <v>0.3</v>
      </c>
      <c r="C72" s="55" t="s">
        <v>309</v>
      </c>
      <c r="D72" s="57" t="s">
        <v>310</v>
      </c>
      <c r="E72" s="57"/>
      <c r="F72" s="57"/>
      <c r="G72" s="57"/>
      <c r="H72" s="57"/>
      <c r="I72" s="57"/>
    </row>
    <row r="73" customFormat="false" ht="15" hidden="false" customHeight="true" outlineLevel="0" collapsed="false">
      <c r="A73" s="51" t="s">
        <v>311</v>
      </c>
      <c r="B73" s="56" t="n">
        <v>1.8</v>
      </c>
      <c r="C73" s="55" t="s">
        <v>309</v>
      </c>
      <c r="D73" s="57" t="s">
        <v>312</v>
      </c>
      <c r="E73" s="57"/>
      <c r="F73" s="57"/>
      <c r="G73" s="57"/>
      <c r="H73" s="57"/>
      <c r="I73" s="57"/>
    </row>
    <row r="75" customFormat="false" ht="27.75" hidden="false" customHeight="true" outlineLevel="0" collapsed="false">
      <c r="A75" s="49" t="s">
        <v>313</v>
      </c>
      <c r="B75" s="49"/>
      <c r="C75" s="49"/>
      <c r="D75" s="49"/>
      <c r="E75" s="49"/>
      <c r="F75" s="49"/>
      <c r="G75" s="49"/>
      <c r="H75" s="49"/>
      <c r="I75" s="49"/>
    </row>
  </sheetData>
  <mergeCells count="34">
    <mergeCell ref="A1:D1"/>
    <mergeCell ref="E1:I1"/>
    <mergeCell ref="A2:I2"/>
    <mergeCell ref="A3:I3"/>
    <mergeCell ref="A4:I4"/>
    <mergeCell ref="A6:I6"/>
    <mergeCell ref="A43:I43"/>
    <mergeCell ref="A45:I45"/>
    <mergeCell ref="D47:I47"/>
    <mergeCell ref="D48:I48"/>
    <mergeCell ref="D49:I49"/>
    <mergeCell ref="D50:I50"/>
    <mergeCell ref="D51:I51"/>
    <mergeCell ref="D52:I52"/>
    <mergeCell ref="D53:I53"/>
    <mergeCell ref="D54:I54"/>
    <mergeCell ref="D55:I55"/>
    <mergeCell ref="D56:I56"/>
    <mergeCell ref="D57:I57"/>
    <mergeCell ref="A58:I58"/>
    <mergeCell ref="A60:I60"/>
    <mergeCell ref="D62:I62"/>
    <mergeCell ref="D63:I63"/>
    <mergeCell ref="D64:I64"/>
    <mergeCell ref="D65:I65"/>
    <mergeCell ref="D66:I66"/>
    <mergeCell ref="D67:I67"/>
    <mergeCell ref="D68:I68"/>
    <mergeCell ref="D69:I69"/>
    <mergeCell ref="D70:I70"/>
    <mergeCell ref="D71:I71"/>
    <mergeCell ref="D72:I72"/>
    <mergeCell ref="D73:I73"/>
    <mergeCell ref="A75:I75"/>
  </mergeCell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&amp;K6e6e73TidyPayouts · Free seller spreadsheet&amp;R&amp;8 &amp;K6e6e73Page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42"/>
    <col collapsed="false" customWidth="true" hidden="false" outlineLevel="0" max="3" min="3" style="0" width="80"/>
    <col collapsed="false" customWidth="true" hidden="false" outlineLevel="0" max="4" min="4" style="0" width="4"/>
    <col collapsed="false" customWidth="true" hidden="false" outlineLevel="0" max="6" min="5" style="0" width="18"/>
  </cols>
  <sheetData>
    <row r="1" customFormat="false" ht="24" hidden="false" customHeight="true" outlineLevel="0" collapsed="false">
      <c r="A1" s="1" t="s">
        <v>0</v>
      </c>
      <c r="B1" s="1"/>
      <c r="C1" s="1"/>
      <c r="D1" s="1"/>
      <c r="E1" s="2" t="s">
        <v>1</v>
      </c>
      <c r="F1" s="2"/>
    </row>
    <row r="2" customFormat="false" ht="33.75" hidden="false" customHeight="true" outlineLevel="0" collapsed="false">
      <c r="A2" s="3" t="s">
        <v>314</v>
      </c>
      <c r="B2" s="3"/>
      <c r="C2" s="3"/>
      <c r="D2" s="3"/>
      <c r="E2" s="3"/>
      <c r="F2" s="3"/>
    </row>
    <row r="3" customFormat="false" ht="30" hidden="false" customHeight="true" outlineLevel="0" collapsed="false">
      <c r="A3" s="4" t="s">
        <v>315</v>
      </c>
      <c r="B3" s="4"/>
      <c r="C3" s="4"/>
      <c r="D3" s="4"/>
      <c r="E3" s="4"/>
      <c r="F3" s="4"/>
    </row>
    <row r="4" customFormat="false" ht="18" hidden="false" customHeight="true" outlineLevel="0" collapsed="false">
      <c r="A4" s="5" t="s">
        <v>4</v>
      </c>
      <c r="B4" s="5"/>
      <c r="C4" s="5"/>
      <c r="D4" s="5"/>
      <c r="E4" s="5"/>
      <c r="F4" s="5"/>
    </row>
    <row r="6" customFormat="false" ht="24" hidden="false" customHeight="true" outlineLevel="0" collapsed="false">
      <c r="A6" s="6" t="s">
        <v>316</v>
      </c>
      <c r="B6" s="6"/>
      <c r="C6" s="6"/>
      <c r="D6" s="6"/>
      <c r="E6" s="6"/>
      <c r="F6" s="6"/>
    </row>
    <row r="7" customFormat="false" ht="30" hidden="false" customHeight="true" outlineLevel="0" collapsed="false">
      <c r="B7" s="46" t="s">
        <v>317</v>
      </c>
      <c r="C7" s="46" t="s">
        <v>318</v>
      </c>
      <c r="D7" s="46" t="s">
        <v>319</v>
      </c>
    </row>
    <row r="8" customFormat="false" ht="30" hidden="false" customHeight="true" outlineLevel="0" collapsed="false">
      <c r="B8" s="51" t="s">
        <v>320</v>
      </c>
      <c r="C8" s="59" t="s">
        <v>321</v>
      </c>
      <c r="D8" s="54" t="s">
        <v>322</v>
      </c>
      <c r="E8" s="54"/>
      <c r="F8" s="54"/>
    </row>
    <row r="9" customFormat="false" ht="30" hidden="false" customHeight="true" outlineLevel="0" collapsed="false">
      <c r="B9" s="51" t="s">
        <v>323</v>
      </c>
      <c r="C9" s="59" t="s">
        <v>324</v>
      </c>
      <c r="D9" s="54" t="s">
        <v>325</v>
      </c>
      <c r="E9" s="54"/>
      <c r="F9" s="54"/>
    </row>
    <row r="10" customFormat="false" ht="30" hidden="false" customHeight="true" outlineLevel="0" collapsed="false">
      <c r="B10" s="51" t="s">
        <v>326</v>
      </c>
      <c r="C10" s="59" t="s">
        <v>327</v>
      </c>
      <c r="D10" s="54" t="s">
        <v>328</v>
      </c>
      <c r="E10" s="54"/>
      <c r="F10" s="54"/>
    </row>
    <row r="11" customFormat="false" ht="30" hidden="false" customHeight="true" outlineLevel="0" collapsed="false">
      <c r="B11" s="51" t="s">
        <v>329</v>
      </c>
      <c r="C11" s="59" t="s">
        <v>330</v>
      </c>
      <c r="D11" s="54" t="s">
        <v>331</v>
      </c>
      <c r="E11" s="54"/>
      <c r="F11" s="54"/>
    </row>
    <row r="12" customFormat="false" ht="30" hidden="false" customHeight="true" outlineLevel="0" collapsed="false">
      <c r="B12" s="51" t="s">
        <v>332</v>
      </c>
      <c r="C12" s="59" t="s">
        <v>333</v>
      </c>
      <c r="D12" s="54" t="s">
        <v>334</v>
      </c>
      <c r="E12" s="54"/>
      <c r="F12" s="54"/>
    </row>
    <row r="13" customFormat="false" ht="30" hidden="false" customHeight="true" outlineLevel="0" collapsed="false">
      <c r="B13" s="51" t="s">
        <v>335</v>
      </c>
      <c r="C13" s="59" t="s">
        <v>336</v>
      </c>
      <c r="D13" s="54" t="s">
        <v>337</v>
      </c>
      <c r="E13" s="54"/>
      <c r="F13" s="54"/>
    </row>
    <row r="14" customFormat="false" ht="30" hidden="false" customHeight="true" outlineLevel="0" collapsed="false">
      <c r="B14" s="51" t="s">
        <v>338</v>
      </c>
      <c r="C14" s="59" t="s">
        <v>339</v>
      </c>
      <c r="D14" s="54" t="s">
        <v>340</v>
      </c>
      <c r="E14" s="54"/>
      <c r="F14" s="54"/>
    </row>
    <row r="16" customFormat="false" ht="24" hidden="false" customHeight="true" outlineLevel="0" collapsed="false">
      <c r="A16" s="6" t="s">
        <v>341</v>
      </c>
      <c r="B16" s="6"/>
      <c r="C16" s="6"/>
      <c r="D16" s="6"/>
      <c r="E16" s="6"/>
      <c r="F16" s="6"/>
    </row>
    <row r="17" customFormat="false" ht="30" hidden="false" customHeight="true" outlineLevel="0" collapsed="false">
      <c r="A17" s="15" t="s">
        <v>342</v>
      </c>
      <c r="B17" s="15"/>
      <c r="C17" s="15"/>
      <c r="D17" s="15"/>
      <c r="E17" s="15"/>
      <c r="F17" s="15"/>
    </row>
    <row r="18" customFormat="false" ht="30" hidden="false" customHeight="true" outlineLevel="0" collapsed="false">
      <c r="A18" s="15" t="s">
        <v>343</v>
      </c>
      <c r="B18" s="15"/>
      <c r="C18" s="15"/>
      <c r="D18" s="15"/>
      <c r="E18" s="15"/>
      <c r="F18" s="15"/>
    </row>
    <row r="19" customFormat="false" ht="30" hidden="false" customHeight="true" outlineLevel="0" collapsed="false">
      <c r="A19" s="15" t="s">
        <v>344</v>
      </c>
      <c r="B19" s="15"/>
      <c r="C19" s="15"/>
      <c r="D19" s="15"/>
      <c r="E19" s="15"/>
      <c r="F19" s="15"/>
    </row>
    <row r="20" customFormat="false" ht="30" hidden="false" customHeight="true" outlineLevel="0" collapsed="false">
      <c r="A20" s="15" t="s">
        <v>345</v>
      </c>
      <c r="B20" s="15"/>
      <c r="C20" s="15"/>
      <c r="D20" s="15"/>
      <c r="E20" s="15"/>
      <c r="F20" s="15"/>
    </row>
    <row r="22" customFormat="false" ht="24" hidden="false" customHeight="true" outlineLevel="0" collapsed="false">
      <c r="A22" s="6" t="s">
        <v>346</v>
      </c>
      <c r="B22" s="6"/>
      <c r="C22" s="6"/>
      <c r="D22" s="6"/>
      <c r="E22" s="6"/>
      <c r="F22" s="6"/>
    </row>
    <row r="23" customFormat="false" ht="30" hidden="false" customHeight="true" outlineLevel="0" collapsed="false">
      <c r="B23" s="46" t="s">
        <v>347</v>
      </c>
      <c r="C23" s="46" t="s">
        <v>348</v>
      </c>
      <c r="D23" s="46" t="s">
        <v>349</v>
      </c>
    </row>
    <row r="24" customFormat="false" ht="43.5" hidden="false" customHeight="true" outlineLevel="0" collapsed="false">
      <c r="B24" s="51" t="s">
        <v>350</v>
      </c>
      <c r="C24" s="54" t="s">
        <v>351</v>
      </c>
      <c r="D24" s="54"/>
      <c r="E24" s="54"/>
      <c r="F24" s="54"/>
    </row>
    <row r="26" customFormat="false" ht="24" hidden="false" customHeight="true" outlineLevel="0" collapsed="false">
      <c r="A26" s="6" t="s">
        <v>352</v>
      </c>
      <c r="B26" s="6"/>
      <c r="C26" s="6"/>
      <c r="D26" s="6"/>
      <c r="E26" s="6"/>
      <c r="F26" s="6"/>
    </row>
    <row r="27" customFormat="false" ht="39.75" hidden="false" customHeight="true" outlineLevel="0" collapsed="false">
      <c r="A27" s="49" t="s">
        <v>353</v>
      </c>
      <c r="B27" s="49"/>
      <c r="C27" s="49"/>
      <c r="D27" s="49"/>
      <c r="E27" s="49"/>
      <c r="F27" s="49"/>
    </row>
  </sheetData>
  <mergeCells count="22">
    <mergeCell ref="A1:D1"/>
    <mergeCell ref="E1:F1"/>
    <mergeCell ref="A2:F2"/>
    <mergeCell ref="A3:F3"/>
    <mergeCell ref="A4:F4"/>
    <mergeCell ref="A6:F6"/>
    <mergeCell ref="D8:F8"/>
    <mergeCell ref="D9:F9"/>
    <mergeCell ref="D10:F10"/>
    <mergeCell ref="D11:F11"/>
    <mergeCell ref="D12:F12"/>
    <mergeCell ref="D13:F13"/>
    <mergeCell ref="D14:F14"/>
    <mergeCell ref="A16:F16"/>
    <mergeCell ref="A17:F17"/>
    <mergeCell ref="A18:F18"/>
    <mergeCell ref="A19:F19"/>
    <mergeCell ref="A20:F20"/>
    <mergeCell ref="A22:F22"/>
    <mergeCell ref="C24:F24"/>
    <mergeCell ref="A26:F26"/>
    <mergeCell ref="A27:F27"/>
  </mergeCells>
  <hyperlinks>
    <hyperlink ref="C8" r:id="rId1" display="https://sellercentral.amazon.com/hz/fba/profitabilitycalculator/index"/>
    <hyperlink ref="C9" r:id="rId2" display="https://sellercentral.amazon.com/help/hub/reference/external/GABBX6GZPA8MSZGW"/>
    <hyperlink ref="C10" r:id="rId3" display="https://sellercentral.amazon.com/help/hub/reference/external/GC3Q44PBK8BXQW3Z"/>
    <hyperlink ref="C11" r:id="rId4" display="https://sellercentral.amazon.com/help/hub/reference/external/GV43F6S76Y9DHYRH"/>
    <hyperlink ref="C12" r:id="rId5" display="https://sellercentral.amazon.com/help/hub/reference/external/GJQNPA23YWVA4SBD"/>
    <hyperlink ref="C13" r:id="rId6" display="https://feedvisor.com/university/referral-fee/"/>
    <hyperlink ref="C14" r:id="rId7" display="https://www.repricerexpress.com/amazon-fba-fees-guide/"/>
  </hyperlinks>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&amp;K6e6e73TidyPayouts · Free seller spreadsheet&amp;R&amp;8 &amp;K6e6e73Page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2026-10-27T00:41:00Z</dcterms:created>
  <dc:creator>TidyPayouts</dc:creator>
  <dc:description>Free TidyPayouts seller spreadsheet. Planning defaults, not a quote from Amazon.</dc:description>
  <cp:keywords>Amazon FBA profit calculator referral fee fulfillment fee TidyPayouts</cp:keywords>
  <dc:language>en-US</dc:language>
  <cp:lastModifiedBy/>
  <dcterms:modified xsi:type="dcterms:W3CDTF">2026-10-26T20:41:03Z</dcterms:modified>
  <cp:revision>1</cp:revision>
  <dc:subject>2026 US Amazon FBA unit economics</dc:subject>
  <dc:title>Amazon FBA Profit &amp; Fee Calculator</dc:title>
</cp:coreProperties>
</file>

<file path=docProps/custom.xml><?xml version="1.0" encoding="utf-8"?>
<Properties xmlns="http://schemas.openxmlformats.org/officeDocument/2006/custom-properties" xmlns:vt="http://schemas.openxmlformats.org/officeDocument/2006/docPropsVTypes"/>
</file>